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4"/>
  </bookViews>
  <sheets>
    <sheet name="прил2" sheetId="1" r:id="rId1"/>
    <sheet name="прил5" sheetId="2" r:id="rId2"/>
    <sheet name="выравн" sheetId="3" r:id="rId3"/>
    <sheet name="прил12" sheetId="4" r:id="rId4"/>
    <sheet name="заим10,источ11" sheetId="5" r:id="rId5"/>
  </sheets>
  <definedNames/>
  <calcPr fullCalcOnLoad="1"/>
</workbook>
</file>

<file path=xl/comments1.xml><?xml version="1.0" encoding="utf-8"?>
<comments xmlns="http://schemas.openxmlformats.org/spreadsheetml/2006/main">
  <authors>
    <author>Лидия Леонидовна Романова</author>
  </authors>
  <commentList>
    <comment ref="D43" authorId="0">
      <text>
        <r>
          <rPr>
            <b/>
            <sz val="9"/>
            <rFont val="Tahoma"/>
            <family val="2"/>
          </rPr>
          <t>Лидия Леонидовна Романова:</t>
        </r>
        <r>
          <rPr>
            <sz val="9"/>
            <rFont val="Tahoma"/>
            <family val="2"/>
          </rPr>
          <t xml:space="preserve">
6,8-адм, 4198-КУМИ</t>
        </r>
      </text>
    </comment>
    <comment ref="F43" authorId="0">
      <text>
        <r>
          <rPr>
            <b/>
            <sz val="9"/>
            <rFont val="Tahoma"/>
            <family val="2"/>
          </rPr>
          <t>Лидия Леонидовна Романова:</t>
        </r>
        <r>
          <rPr>
            <sz val="9"/>
            <rFont val="Tahoma"/>
            <family val="2"/>
          </rPr>
          <t xml:space="preserve">
10,6-адм, 2682-КУМИ</t>
        </r>
      </text>
    </comment>
  </commentList>
</comments>
</file>

<file path=xl/sharedStrings.xml><?xml version="1.0" encoding="utf-8"?>
<sst xmlns="http://schemas.openxmlformats.org/spreadsheetml/2006/main" count="579" uniqueCount="384">
  <si>
    <t>Плата за выбросы загрязняющих веществ в атмосферный воздух стационарными объектами</t>
  </si>
  <si>
    <t>1 12 01010 01 0000 120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</si>
  <si>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</si>
  <si>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</si>
  <si>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</si>
  <si>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</si>
  <si>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</si>
  <si>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</si>
  <si>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</si>
  <si>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</si>
  <si>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</si>
  <si>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за счет средств областного бюджета</t>
  </si>
  <si>
    <t>2 02 02150 05 0000 151</t>
  </si>
  <si>
    <t>2 02 02009 05 0000 151</t>
  </si>
  <si>
    <t>за счет средств федерального бюджета</t>
  </si>
  <si>
    <t>Субсидии, предоставляемые местным бюджетам за счет средств федерального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</si>
  <si>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</si>
  <si>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</si>
  <si>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</si>
  <si>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</si>
  <si>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</si>
  <si>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</si>
  <si>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</si>
  <si>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2 02 02051 05 0000 151</t>
  </si>
  <si>
    <t>Субсидии бюджетам муниципальных районов на обеспечение жильем молодых семей</t>
  </si>
  <si>
    <t>2 04 05010 05 0000 180</t>
  </si>
  <si>
    <t>2 04 05020 05 0000 180</t>
  </si>
  <si>
    <t>2 04 05099 05 0000 180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</si>
  <si>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</si>
  <si>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</si>
  <si>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</si>
  <si>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</si>
  <si>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</si>
  <si>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</si>
  <si>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</si>
  <si>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</si>
  <si>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</si>
  <si>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</si>
  <si>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</si>
  <si>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</si>
  <si>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</si>
  <si>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</si>
  <si>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</si>
  <si>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815</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</si>
  <si>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</si>
  <si>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</si>
  <si>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</si>
  <si>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</si>
  <si>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</si>
  <si>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</si>
  <si>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01 03 01 00 05 0000 710</t>
  </si>
  <si>
    <t>01 03 01 00 05 0000 810</t>
  </si>
  <si>
    <t>Ревизионная комиссия муниципального образования г.Бодайбо и района</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</si>
  <si>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</si>
  <si>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</si>
  <si>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</si>
  <si>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</si>
  <si>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</si>
  <si>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</si>
  <si>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2 02 02008 05 0000 151</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</si>
  <si>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</si>
  <si>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</si>
  <si>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</si>
  <si>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</si>
  <si>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</si>
  <si>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</si>
  <si>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</si>
  <si>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</si>
  <si>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</si>
  <si>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</si>
  <si>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</si>
  <si>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1 01 00000 00 0000 000</t>
  </si>
  <si>
    <t>Налог на доходы физических лиц</t>
  </si>
  <si>
    <t>1 01 02000 01 0000 110</t>
  </si>
  <si>
    <t>1 01 02010 01 0000 110</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</si>
  <si>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</si>
  <si>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</si>
  <si>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</si>
  <si>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</si>
  <si>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</si>
  <si>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</si>
  <si>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</si>
  <si>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</si>
  <si>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</si>
  <si>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</si>
  <si>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</si>
  <si>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</si>
  <si>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</si>
  <si>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</si>
  <si>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Прочие межбюджетные трансферты, передаваемые бюджетам муниципальных районов</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</si>
  <si>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</si>
  <si>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</si>
  <si>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</si>
  <si>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</si>
  <si>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</si>
  <si>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</si>
  <si>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</si>
  <si>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</si>
  <si>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</si>
  <si>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</si>
  <si>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</si>
  <si>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</si>
  <si>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</si>
  <si>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</si>
  <si>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1 16 06000 01 0000 140</t>
  </si>
  <si>
    <t>2 02 03999 05 0010 151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</si>
  <si>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</si>
  <si>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</si>
  <si>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</si>
  <si>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</si>
  <si>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</si>
  <si>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</si>
  <si>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</si>
  <si>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</si>
  <si>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</si>
  <si>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</si>
  <si>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</si>
  <si>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</si>
  <si>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</si>
  <si>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</si>
  <si>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</si>
  <si>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</si>
  <si>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</si>
  <si>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</si>
  <si>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</si>
  <si>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</si>
  <si>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</si>
  <si>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</si>
  <si>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</si>
  <si>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1 11 00000 00 0000 000</t>
  </si>
  <si>
    <t>1 11 05000 00 0000 120</t>
  </si>
  <si>
    <t>1 11 05010 00 0000 120</t>
  </si>
  <si>
    <t>(тыс. руб.)</t>
  </si>
  <si>
    <t>Наименование поселений</t>
  </si>
  <si>
    <t>ИТОГО</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</si>
  <si>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</si>
  <si>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</si>
  <si>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</si>
  <si>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</si>
  <si>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</si>
  <si>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</si>
  <si>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</si>
  <si>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</si>
  <si>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</si>
  <si>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</si>
  <si>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</si>
  <si>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</si>
  <si>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</si>
  <si>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1 08 07150 01 1000 110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</si>
  <si>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</si>
  <si>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</si>
  <si>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</si>
  <si>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</si>
  <si>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</si>
  <si>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</si>
  <si>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</si>
  <si>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</si>
  <si>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</si>
  <si>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</si>
  <si>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1 13 00000 00 0000 000</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</si>
  <si>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</si>
  <si>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</si>
  <si>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</si>
  <si>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</si>
  <si>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</si>
  <si>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</si>
  <si>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</si>
  <si>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</si>
  <si>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</si>
  <si>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</si>
  <si>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</si>
  <si>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</si>
  <si>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</si>
  <si>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</si>
  <si>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</si>
  <si>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</si>
  <si>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</si>
  <si>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</si>
  <si>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</si>
  <si>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</si>
  <si>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</si>
  <si>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</si>
  <si>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</si>
  <si>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</si>
  <si>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</si>
  <si>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</si>
  <si>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</si>
  <si>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</si>
  <si>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</si>
  <si>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</si>
  <si>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</si>
  <si>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</si>
  <si>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</si>
  <si>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</si>
  <si>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</si>
  <si>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</si>
  <si>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</si>
  <si>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</si>
  <si>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</si>
  <si>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к решению Думы г. Бодайбо и района</t>
  </si>
  <si>
    <t>Гл. адм.</t>
  </si>
  <si>
    <t>048</t>
  </si>
  <si>
    <t>1 11 09045 05 0000 120</t>
  </si>
  <si>
    <t>Единый сельскохозяйственный налог</t>
  </si>
  <si>
    <t>1 05 03000 01 0000 110</t>
  </si>
  <si>
    <t>1 16 25050 01 0000 140</t>
  </si>
  <si>
    <t>2 02 02999 05 0000 151</t>
  </si>
  <si>
    <t>2 02 02999 05 0028 151</t>
  </si>
  <si>
    <t>2 02 03000 00 0000 151</t>
  </si>
  <si>
    <t>2 02 03024 05 0011 151</t>
  </si>
  <si>
    <t>2 02 03024 05 0012 151</t>
  </si>
  <si>
    <t>2 02 03024 05 0015 151</t>
  </si>
  <si>
    <t>2 02 03024 05 0016 151</t>
  </si>
  <si>
    <t>2 02 03024 05 0017 151</t>
  </si>
  <si>
    <t>2 02 03024 05 0019 151</t>
  </si>
  <si>
    <t>902</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</si>
  <si>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</si>
  <si>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</si>
  <si>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</si>
  <si>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</si>
  <si>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</si>
  <si>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</si>
  <si>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</si>
  <si>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</si>
  <si>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</si>
  <si>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</si>
  <si>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</si>
  <si>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</si>
  <si>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</si>
  <si>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</si>
  <si>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</si>
  <si>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</si>
  <si>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</si>
  <si>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</si>
  <si>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</si>
  <si>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2 02 03007 05 0000 151</t>
  </si>
  <si>
    <t>ПРОЧИЕ НЕНАЛОГОВЫЕ ДОХОДЫ</t>
  </si>
  <si>
    <t>Субсидии, предоставляемые местным бюджетам за счет средств областного бюджета</t>
  </si>
  <si>
    <t>Субвенции, предоставляемые местным бюджетам</t>
  </si>
  <si>
    <t>2 02 04999 00 0000 151</t>
  </si>
  <si>
    <t>Прочие межбюджетные трансферты, передаваемые бюджетам</t>
  </si>
  <si>
    <t>1 16 30014 01 0000 140</t>
  </si>
  <si>
    <t>498</t>
  </si>
  <si>
    <t>1 16 30010 01 0000 140</t>
  </si>
  <si>
    <t>1 16 43000 01 0000 140</t>
  </si>
  <si>
    <t>1 16 45000 01 0000 140</t>
  </si>
  <si>
    <t>доходов бюджета</t>
  </si>
  <si>
    <t>1 05 02010 02 0000 110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</si>
  <si>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</si>
  <si>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</si>
  <si>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</si>
  <si>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</si>
  <si>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</si>
  <si>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2 02 03024 05 0013 151</t>
  </si>
  <si>
    <t>2 02 03024 05 0018 151</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</si>
  <si>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реализующих программы начального общего, основного общего, среднего общего образования,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</si>
  <si>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реализующих программы дошкольного образования</t>
  </si>
  <si>
    <t>1 11 05025 05 0000 120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</si>
  <si>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</si>
  <si>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</si>
  <si>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</si>
  <si>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</si>
  <si>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</si>
  <si>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Доходы от продажи земельных участков, находящихся в государственной и муниципальной собственности </t>
  </si>
  <si>
    <t>Источники  финансирования дефицитов бюджетов</t>
  </si>
  <si>
    <t>Источники  финансирования дефицита бюджета</t>
  </si>
  <si>
    <t xml:space="preserve">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</si>
  <si>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</si>
  <si>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</si>
  <si>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</si>
  <si>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</si>
  <si>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</si>
  <si>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</si>
  <si>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2 02 02999 05 0030 151</t>
  </si>
  <si>
    <t>Изменение</t>
  </si>
  <si>
    <t>2 02 02999 05 0025 151</t>
  </si>
  <si>
    <t>2 02 02999 05 0034 151</t>
  </si>
  <si>
    <t>муниципального образования г. Бодайбо и района в 2016 году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</si>
  <si>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</si>
  <si>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</si>
  <si>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</si>
  <si>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</si>
  <si>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</si>
  <si>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 сумма платежа)</t>
  </si>
  <si>
    <t>Доходы от оказания платных услуг (работ)</t>
  </si>
  <si>
    <t>1 13 01000 00 0000 130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</si>
  <si>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</si>
  <si>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</si>
  <si>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1 14 02050 05 0000 410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</si>
  <si>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</si>
  <si>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</si>
  <si>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Субсидии бюджетам муниципальных районов на реализацию федеральных целевых программ ("Доступная среда" на 2011-2015 годы)</t>
  </si>
  <si>
    <t>2 02 02999 05 0024 151</t>
  </si>
  <si>
    <t xml:space="preserve">    на содержание зданий и сооружений муниципальных образовательных организаций, обустройство прилегающих к ним территорий, создание условий для осуществления присмотра и ухода за детьми и содержание детей в муниципальных образовательных организациях</t>
  </si>
  <si>
    <t>2 02 02999 05 0033 151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</si>
  <si>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</si>
  <si>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2 02 02009 05 0029 151</t>
  </si>
  <si>
    <t>Субсидии бюджетам муниципальных районов на софинансирование капитальных вложений в объекты муниципальной собственности</t>
  </si>
  <si>
    <t>2 02 02077 05 0000 151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</si>
  <si>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</si>
  <si>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проведение Всероссийской сельскохозяйственной переписи</t>
  </si>
  <si>
    <t xml:space="preserve">   по организации и проведению мероприятий по определению поставщиков (подрядчиков, исполнителей)</t>
  </si>
  <si>
    <t xml:space="preserve">   по осуществлению внешнего муниципального финансового контроля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</si>
  <si>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</si>
  <si>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</si>
  <si>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организациями остатков субсидий прошлых лет</t>
  </si>
  <si>
    <t>2 18 00000 00 0000 180</t>
  </si>
  <si>
    <t>Доходы бюджетов муниципальных районов от возврата организациями остатков субсидий прошлых лет</t>
  </si>
  <si>
    <t>2 18 05000 05 0000 180</t>
  </si>
  <si>
    <t>Уточненный план на 2016 год</t>
  </si>
  <si>
    <t>Субвенции бюджетам бюджетной системы Российской Федерации</t>
  </si>
  <si>
    <t>муниципального образования г.Бодайбо и района на 2016 год</t>
  </si>
  <si>
    <t>2 02 03121 05 0000 151</t>
  </si>
  <si>
    <t>Доходы бюджетов муниципальных районов от возврата иными организациями остатков субсидий прошлых лет</t>
  </si>
  <si>
    <t>2 18 05030 05 0000 180</t>
  </si>
  <si>
    <t>Приложение 12</t>
  </si>
  <si>
    <t>Объем иных межбюджетных трансфертов, выделяемых бюджетам поселений из бюджета муниципального образования г.Бодайбо и района  на 2016 год на оказание финансовой поддержки поселениям</t>
  </si>
  <si>
    <t>Приложение 10</t>
  </si>
  <si>
    <t>Приложение 11</t>
  </si>
  <si>
    <t>муниципального образования г. Бодайбо и района на 2016 год</t>
  </si>
  <si>
    <t>2016 год</t>
  </si>
  <si>
    <t>Итого</t>
  </si>
  <si>
    <t>1. Артемовское городское поселение</t>
  </si>
  <si>
    <t>2. Балахнинское городское поселение</t>
  </si>
  <si>
    <t>3. Бодайбинское городское поселение</t>
  </si>
  <si>
    <t>4. Жуинское сельское поселение</t>
  </si>
  <si>
    <t>5. Мамаканское городское поселение</t>
  </si>
  <si>
    <t>Перенос хоккейного корта в п.Мамакан</t>
  </si>
  <si>
    <t>Приобретение транспортных средств для оказания услуг в сфере коммунального хозяйства</t>
  </si>
  <si>
    <t>Капитальный ремонт, ремонт и содержание автомобильных дорог общего пользования местного значения</t>
  </si>
  <si>
    <t>Капитальный, текущий ремонт котельного и вспомогательного оборудования котельных</t>
  </si>
  <si>
    <t>Строительство блочно-модульной котельной на твердом топливе мощностью 6,96 МВт</t>
  </si>
  <si>
    <t>Строительство теплотрассы</t>
  </si>
  <si>
    <t>Капитальный и текущий ремонт теплотрасс</t>
  </si>
  <si>
    <t>Разработка генерального плана</t>
  </si>
  <si>
    <t>Утверждено решением Думы г.Бодайбо и района №4-па от 10.03.2016</t>
  </si>
  <si>
    <t>2 02 04999 05 0092 151</t>
  </si>
  <si>
    <t>Прочие межбюджетные трансферты, передаваемые бюджетам муниципальных районов по соглашению о предоставлении из бюджета Бодайбинского муниципального образования бюджету муниципального образования г.Бодайбо и района иных межбюджетных трансфертов на осуществление мероприятий по отлову и содержанию безнадзорных животных, обитающих на территории поселения</t>
  </si>
  <si>
    <t>Приложение 5</t>
  </si>
  <si>
    <t>Главные администраторы источников  финансирования дефицита бюджета</t>
  </si>
  <si>
    <t>Код главного администратора</t>
  </si>
  <si>
    <t>Наименование источника финансирования дефицита бюджета</t>
  </si>
  <si>
    <t>Администрация г.Бодайбо и района</t>
  </si>
  <si>
    <t>01 06 05 01 05 0000 640</t>
  </si>
  <si>
    <t xml:space="preserve">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t>
  </si>
  <si>
    <t>Возврат бюджетных кредитов, предоставленных юридическим лицам из бюджетов муниципальных районов в валюте Российской Федерации</t>
  </si>
  <si>
    <t>1 13 02000 00 0000 130</t>
  </si>
  <si>
    <t>1 13 02990 00 0000 130</t>
  </si>
  <si>
    <t>Доходы от компенсации затрат государства</t>
  </si>
  <si>
    <t>Прочие доходы от компенсации затрат государства</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</si>
  <si>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</si>
  <si>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</si>
  <si>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Приложение 9</t>
  </si>
  <si>
    <t>Объем средств, выделяемых бюджетам поселений из бюджета муниципального образования г.Бодайбо и района на выравнивание бюджетной обеспеченности поселений на 2016 год</t>
  </si>
  <si>
    <t>Дотации на выравнивание бюджетной обеспеченности поселений, рассчитанные в соответствии с приложением 9 к Закону Иркутской области от 22.10.2013 №74-оз "О межбюджетных трансфертах и нормативах отчислений доходов в местные бюджеты" (с изменениями от 11.11.2015)</t>
  </si>
  <si>
    <t>5. Кропоткинское городское поселение</t>
  </si>
  <si>
    <t>до областного проекта</t>
  </si>
  <si>
    <t>по областному проекту</t>
  </si>
  <si>
    <t>разница</t>
  </si>
  <si>
    <t>областная</t>
  </si>
  <si>
    <t>район</t>
  </si>
  <si>
    <t>сумм</t>
  </si>
  <si>
    <t>потери</t>
  </si>
  <si>
    <t>6. Мамаканское городское поселение</t>
  </si>
  <si>
    <t>Проведение работ по замене кровли и ремонту крыш жилых домов</t>
  </si>
  <si>
    <t>Приобретение и доставка котельного оборудования</t>
  </si>
  <si>
    <t>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</si>
  <si>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на реализацию мероприятий, направленных на повышение эффективности бюджетных расходов муниципальных образований Иркутской области</t>
  </si>
  <si>
    <t>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 организованных органами местного самоуправления муниципальных образований Иркутской области</t>
  </si>
  <si>
    <t>в целях софинансирования расходных обязательств по приобретению и доставке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</si>
  <si>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материально-технической базы муниципальных учреждений, оказывающих услуги по организации отдыха и оздоровления детей в Иркутской области</t>
  </si>
  <si>
    <t>на развитие домов культуры</t>
  </si>
  <si>
    <t>по хранению, комплектованию, учету и использованию архивных документов, относящихся к государственной собственности Иркутской области</t>
  </si>
  <si>
    <t>в сфере труда</t>
  </si>
  <si>
    <t>в сфере обращения с безнадзорными собаками и кошками</t>
  </si>
  <si>
    <t>по предоставлению мер социальной поддержки многодетным и малоимущим семьям</t>
  </si>
  <si>
    <t>в области производства и оборота этилового спирта, алкогольной и спиртосодержащей продукции</t>
  </si>
  <si>
    <t>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</si>
  <si>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</si>
  <si>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по определению персонального состава и обеспечению деятельности административных комиссий</t>
  </si>
  <si>
    <t>от _02.06.2016 г. № 8-па</t>
  </si>
  <si>
    <t>от 02.06.2016 г. № 8-па</t>
  </si>
  <si>
    <t>от __02.06.2016 г. № __8-па_____</t>
  </si>
  <si>
    <t>от __02.06.2016 г. № 8-па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</si>
</sst>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s>
  <fonts count="51">
    <font>
      <sz val="10"/>
      <name val="Arial"/>
      <family val="0"/>
    </font>
    <font>
      <sz val="8"/>
      <name val="Arial"/>
      <family val="2"/>
    </font>
    <font>
      <u val="single"/>
      <sz val="10"/>
      <color indexed="12"/>
      <name val="Arial"/>
      <family val="2"/>
    </font>
    <font>
      <u val="single"/>
      <sz val="10"/>
      <color indexed="36"/>
      <name val="Arial"/>
      <family val="2"/>
    </font>
    <font>
      <sz val="9"/>
      <name val="Tahoma"/>
      <family val="2"/>
    </font>
    <font>
      <b/>
      <sz val="9"/>
      <name val="Tahoma"/>
      <family val="2"/>
    </font>
    <font>
      <sz val="12"/>
      <name val="Times New Roman"/>
      <family val="1"/>
    </font>
    <font>
      <u val="single"/>
      <sz val="12"/>
      <name val="Times New Roman"/>
      <family val="1"/>
    </font>
    <font>
      <b/>
      <sz val="12"/>
      <name val="Times New Roman"/>
      <family val="1"/>
    </font>
    <font>
      <i/>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10"/>
      <name val="Times New Roman"/>
      <family val="1"/>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i/>
      <sz val="12"/>
      <color rgb="FFFF0000"/>
      <name val="Times New Roman"/>
      <family val="1"/>
    </font>
    <font>
      <sz val="12"/>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6" fillId="0" borderId="0" xfId="0" applyFont="1" applyFill="1" applyAlignment="1">
      <alignment/>
    </xf>
    <xf numFmtId="49" fontId="6" fillId="0" borderId="0" xfId="0" applyNumberFormat="1" applyFont="1" applyFill="1" applyAlignment="1">
      <alignment horizontal="right" vertical="center"/>
    </xf>
    <xf numFmtId="170" fontId="6" fillId="0" borderId="0" xfId="43" applyFont="1" applyFill="1" applyAlignment="1">
      <alignment/>
    </xf>
    <xf numFmtId="170" fontId="6" fillId="0" borderId="0" xfId="43" applyFont="1" applyFill="1" applyAlignment="1">
      <alignment horizontal="right"/>
    </xf>
    <xf numFmtId="0" fontId="47" fillId="0" borderId="0" xfId="0" applyFont="1" applyFill="1" applyAlignment="1">
      <alignment/>
    </xf>
    <xf numFmtId="0" fontId="6" fillId="0" borderId="0" xfId="0" applyFont="1" applyFill="1" applyAlignment="1">
      <alignment horizontal="right"/>
    </xf>
    <xf numFmtId="0" fontId="7" fillId="0" borderId="0" xfId="0" applyFont="1" applyFill="1" applyAlignment="1">
      <alignment horizontal="right"/>
    </xf>
    <xf numFmtId="0" fontId="8" fillId="0" borderId="0" xfId="0" applyFont="1" applyFill="1" applyBorder="1" applyAlignment="1">
      <alignment horizontal="center"/>
    </xf>
    <xf numFmtId="0" fontId="6" fillId="0" borderId="0" xfId="0" applyFont="1" applyFill="1" applyAlignment="1">
      <alignment horizontal="right"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right" vertical="center" wrapText="1"/>
    </xf>
    <xf numFmtId="177" fontId="8" fillId="0" borderId="10" xfId="60" applyNumberFormat="1" applyFont="1" applyFill="1" applyBorder="1" applyAlignment="1">
      <alignment horizontal="right" vertical="center"/>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right" vertical="center" wrapText="1"/>
    </xf>
    <xf numFmtId="177" fontId="6" fillId="0" borderId="10" xfId="60" applyNumberFormat="1" applyFont="1" applyFill="1" applyBorder="1" applyAlignment="1">
      <alignment horizontal="right" vertical="center"/>
    </xf>
    <xf numFmtId="0" fontId="48" fillId="0" borderId="0" xfId="0" applyFont="1" applyFill="1" applyAlignment="1">
      <alignment/>
    </xf>
    <xf numFmtId="0" fontId="6" fillId="0" borderId="10" xfId="0" applyFont="1" applyFill="1" applyBorder="1" applyAlignment="1">
      <alignment/>
    </xf>
    <xf numFmtId="49" fontId="6" fillId="0" borderId="10" xfId="0" applyNumberFormat="1" applyFont="1" applyFill="1" applyBorder="1" applyAlignment="1">
      <alignment horizontal="right" vertical="center"/>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right" vertical="center" wrapText="1"/>
    </xf>
    <xf numFmtId="177" fontId="9" fillId="0" borderId="10" xfId="60" applyNumberFormat="1" applyFont="1" applyFill="1" applyBorder="1" applyAlignment="1">
      <alignment horizontal="right" vertical="center"/>
    </xf>
    <xf numFmtId="177" fontId="6" fillId="0" borderId="10" xfId="60" applyNumberFormat="1" applyFont="1" applyFill="1" applyBorder="1" applyAlignment="1">
      <alignment horizontal="right"/>
    </xf>
    <xf numFmtId="0" fontId="6" fillId="0" borderId="11" xfId="0" applyFont="1" applyFill="1" applyBorder="1" applyAlignment="1">
      <alignment wrapText="1"/>
    </xf>
    <xf numFmtId="0" fontId="6" fillId="0" borderId="0" xfId="0" applyFont="1" applyFill="1" applyBorder="1" applyAlignment="1">
      <alignment horizontal="left" vertical="center" wrapText="1"/>
    </xf>
    <xf numFmtId="49"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vertical="center" wrapText="1"/>
    </xf>
    <xf numFmtId="177" fontId="6" fillId="0" borderId="10" xfId="60" applyNumberFormat="1" applyFont="1" applyFill="1" applyBorder="1" applyAlignment="1">
      <alignment horizontal="right" vertical="center" wrapText="1"/>
    </xf>
    <xf numFmtId="188" fontId="6" fillId="0" borderId="10" xfId="60" applyNumberFormat="1" applyFont="1" applyFill="1" applyBorder="1" applyAlignment="1">
      <alignment horizontal="right" vertical="center" wrapText="1"/>
    </xf>
    <xf numFmtId="0" fontId="9" fillId="0" borderId="10" xfId="0" applyFont="1" applyFill="1" applyBorder="1" applyAlignment="1">
      <alignment vertical="center" wrapText="1"/>
    </xf>
    <xf numFmtId="0" fontId="6" fillId="0" borderId="12" xfId="0" applyFont="1" applyFill="1" applyBorder="1" applyAlignment="1">
      <alignment horizontal="left" vertical="center" wrapText="1"/>
    </xf>
    <xf numFmtId="49" fontId="6" fillId="0" borderId="12" xfId="0" applyNumberFormat="1" applyFont="1" applyFill="1" applyBorder="1" applyAlignment="1">
      <alignment horizontal="right" vertical="center" wrapText="1"/>
    </xf>
    <xf numFmtId="177" fontId="6" fillId="0" borderId="10" xfId="60" applyNumberFormat="1" applyFont="1" applyFill="1" applyBorder="1" applyAlignment="1">
      <alignment vertical="center"/>
    </xf>
    <xf numFmtId="188" fontId="8" fillId="0" borderId="10" xfId="60" applyNumberFormat="1" applyFont="1" applyFill="1" applyBorder="1" applyAlignment="1">
      <alignment horizontal="right" vertical="center"/>
    </xf>
    <xf numFmtId="0" fontId="8" fillId="0" borderId="10" xfId="0" applyFont="1" applyFill="1" applyBorder="1" applyAlignment="1">
      <alignment horizontal="left" wrapText="1"/>
    </xf>
    <xf numFmtId="177" fontId="8" fillId="0" borderId="10" xfId="60" applyNumberFormat="1" applyFont="1" applyFill="1" applyBorder="1" applyAlignment="1">
      <alignment horizontal="right" vertical="center" wrapText="1"/>
    </xf>
    <xf numFmtId="0" fontId="6" fillId="0" borderId="10" xfId="0" applyFont="1" applyFill="1" applyBorder="1" applyAlignment="1">
      <alignment wrapText="1"/>
    </xf>
    <xf numFmtId="0" fontId="8" fillId="0" borderId="10" xfId="0" applyFont="1" applyFill="1" applyBorder="1" applyAlignment="1">
      <alignment wrapText="1"/>
    </xf>
    <xf numFmtId="188" fontId="6" fillId="0" borderId="10" xfId="60" applyNumberFormat="1" applyFont="1" applyFill="1" applyBorder="1" applyAlignment="1">
      <alignment horizontal="right" vertical="center"/>
    </xf>
    <xf numFmtId="171" fontId="8" fillId="0" borderId="10" xfId="60" applyFont="1" applyFill="1" applyBorder="1" applyAlignment="1">
      <alignment horizontal="right" vertical="center"/>
    </xf>
    <xf numFmtId="171" fontId="9" fillId="0" borderId="10" xfId="60" applyFont="1" applyFill="1" applyBorder="1" applyAlignment="1">
      <alignment horizontal="right" vertical="center"/>
    </xf>
    <xf numFmtId="0" fontId="6" fillId="0" borderId="10" xfId="0" applyFont="1" applyFill="1" applyBorder="1" applyAlignment="1">
      <alignment horizontal="left" wrapText="1"/>
    </xf>
    <xf numFmtId="171" fontId="6" fillId="0" borderId="10" xfId="60" applyFont="1" applyFill="1" applyBorder="1" applyAlignment="1">
      <alignment horizontal="right" vertical="center"/>
    </xf>
    <xf numFmtId="49" fontId="47" fillId="0" borderId="0" xfId="0" applyNumberFormat="1" applyFont="1" applyFill="1" applyAlignment="1">
      <alignment horizontal="right" vertical="center"/>
    </xf>
    <xf numFmtId="0" fontId="47" fillId="0" borderId="0" xfId="0" applyFont="1" applyFill="1" applyAlignment="1">
      <alignment horizontal="left"/>
    </xf>
    <xf numFmtId="0" fontId="6" fillId="0" borderId="10" xfId="0" applyFont="1" applyFill="1" applyBorder="1" applyAlignment="1">
      <alignment horizontal="left" vertical="center" wrapText="1" indent="2"/>
    </xf>
    <xf numFmtId="188" fontId="47" fillId="0" borderId="10" xfId="60" applyNumberFormat="1" applyFont="1" applyFill="1" applyBorder="1" applyAlignment="1">
      <alignment horizontal="right" vertical="center"/>
    </xf>
    <xf numFmtId="0" fontId="6" fillId="0" borderId="12" xfId="0" applyFont="1" applyFill="1" applyBorder="1" applyAlignment="1">
      <alignment horizontal="left" vertical="center" wrapText="1" indent="2"/>
    </xf>
    <xf numFmtId="49" fontId="6" fillId="0" borderId="10" xfId="0" applyNumberFormat="1"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indent="2"/>
    </xf>
    <xf numFmtId="0" fontId="49" fillId="0" borderId="0" xfId="0" applyFont="1" applyAlignment="1">
      <alignment/>
    </xf>
    <xf numFmtId="49" fontId="47"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10" fillId="0" borderId="0" xfId="0" applyFont="1" applyAlignment="1">
      <alignment/>
    </xf>
    <xf numFmtId="0" fontId="6" fillId="0" borderId="0" xfId="0" applyFont="1" applyAlignment="1">
      <alignment horizontal="right"/>
    </xf>
    <xf numFmtId="0" fontId="6" fillId="0" borderId="0" xfId="0" applyFont="1" applyAlignment="1">
      <alignment/>
    </xf>
    <xf numFmtId="0" fontId="6" fillId="0" borderId="10" xfId="0" applyFont="1" applyBorder="1" applyAlignment="1">
      <alignment horizontal="center" vertical="center" wrapText="1"/>
    </xf>
    <xf numFmtId="0" fontId="6" fillId="0" borderId="10" xfId="0" applyFont="1" applyBorder="1" applyAlignment="1">
      <alignment/>
    </xf>
    <xf numFmtId="188" fontId="6" fillId="0" borderId="10" xfId="60" applyNumberFormat="1" applyFont="1" applyBorder="1" applyAlignment="1">
      <alignment/>
    </xf>
    <xf numFmtId="177" fontId="10" fillId="0" borderId="0" xfId="60" applyNumberFormat="1" applyFont="1" applyAlignment="1">
      <alignment/>
    </xf>
    <xf numFmtId="188" fontId="10" fillId="0" borderId="0" xfId="0" applyNumberFormat="1" applyFont="1" applyAlignment="1">
      <alignment/>
    </xf>
    <xf numFmtId="0" fontId="8" fillId="0" borderId="10" xfId="0" applyFont="1" applyBorder="1" applyAlignment="1">
      <alignment/>
    </xf>
    <xf numFmtId="190" fontId="8" fillId="0" borderId="10" xfId="60" applyNumberFormat="1" applyFont="1" applyFill="1" applyBorder="1" applyAlignment="1">
      <alignment horizontal="right" vertical="top"/>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188" fontId="6" fillId="0" borderId="19" xfId="60" applyNumberFormat="1" applyFont="1" applyBorder="1" applyAlignment="1">
      <alignment/>
    </xf>
    <xf numFmtId="188" fontId="6" fillId="0" borderId="10" xfId="60" applyNumberFormat="1" applyFont="1" applyFill="1" applyBorder="1" applyAlignment="1">
      <alignment horizontal="right" vertical="top"/>
    </xf>
    <xf numFmtId="188" fontId="6" fillId="0" borderId="20" xfId="60" applyNumberFormat="1" applyFont="1" applyBorder="1" applyAlignment="1">
      <alignment/>
    </xf>
    <xf numFmtId="188" fontId="8" fillId="0" borderId="20" xfId="60" applyNumberFormat="1" applyFont="1" applyBorder="1" applyAlignment="1">
      <alignment/>
    </xf>
    <xf numFmtId="0" fontId="8" fillId="0" borderId="18" xfId="0" applyFont="1" applyBorder="1" applyAlignment="1">
      <alignment/>
    </xf>
    <xf numFmtId="188" fontId="8" fillId="0" borderId="21" xfId="60" applyNumberFormat="1" applyFont="1" applyBorder="1" applyAlignment="1">
      <alignment/>
    </xf>
    <xf numFmtId="188" fontId="8" fillId="0" borderId="22" xfId="60" applyNumberFormat="1" applyFont="1" applyFill="1" applyBorder="1" applyAlignment="1">
      <alignment horizontal="right" vertical="top"/>
    </xf>
    <xf numFmtId="188" fontId="8" fillId="0" borderId="23" xfId="60" applyNumberFormat="1" applyFont="1" applyFill="1" applyBorder="1" applyAlignment="1">
      <alignment horizontal="right" vertical="top"/>
    </xf>
    <xf numFmtId="188" fontId="8" fillId="0" borderId="21" xfId="60" applyNumberFormat="1" applyFont="1" applyFill="1" applyBorder="1" applyAlignment="1">
      <alignment horizontal="right" vertical="top"/>
    </xf>
    <xf numFmtId="188" fontId="8" fillId="0" borderId="22" xfId="60" applyNumberFormat="1" applyFont="1" applyBorder="1" applyAlignment="1">
      <alignment/>
    </xf>
    <xf numFmtId="188" fontId="8" fillId="0" borderId="23" xfId="60" applyNumberFormat="1" applyFont="1" applyBorder="1" applyAlignment="1">
      <alignment/>
    </xf>
    <xf numFmtId="0" fontId="47" fillId="0" borderId="0" xfId="0" applyFont="1" applyAlignment="1">
      <alignment/>
    </xf>
    <xf numFmtId="0" fontId="6" fillId="0" borderId="10" xfId="0" applyFont="1" applyBorder="1" applyAlignment="1">
      <alignment horizontal="left" vertical="center" wrapText="1"/>
    </xf>
    <xf numFmtId="177" fontId="6" fillId="0" borderId="10" xfId="60" applyNumberFormat="1" applyFont="1" applyFill="1" applyBorder="1" applyAlignment="1">
      <alignment horizontal="right" vertical="top"/>
    </xf>
    <xf numFmtId="190" fontId="6" fillId="0" borderId="10" xfId="60" applyNumberFormat="1" applyFont="1" applyFill="1" applyBorder="1" applyAlignment="1">
      <alignment horizontal="right" vertical="top"/>
    </xf>
    <xf numFmtId="177" fontId="8" fillId="0" borderId="10" xfId="60" applyNumberFormat="1" applyFont="1" applyFill="1" applyBorder="1" applyAlignment="1">
      <alignment horizontal="right" vertical="top"/>
    </xf>
    <xf numFmtId="49" fontId="6" fillId="0" borderId="0" xfId="0" applyNumberFormat="1" applyFont="1" applyAlignment="1">
      <alignment/>
    </xf>
    <xf numFmtId="0" fontId="8" fillId="0" borderId="0" xfId="0" applyFont="1" applyAlignment="1">
      <alignment/>
    </xf>
    <xf numFmtId="49" fontId="8" fillId="0" borderId="0" xfId="0" applyNumberFormat="1" applyFont="1" applyAlignment="1">
      <alignment/>
    </xf>
    <xf numFmtId="0" fontId="8" fillId="0" borderId="10" xfId="0" applyFont="1" applyBorder="1" applyAlignment="1">
      <alignment horizontal="center"/>
    </xf>
    <xf numFmtId="49" fontId="8" fillId="0" borderId="10" xfId="0" applyNumberFormat="1" applyFont="1" applyBorder="1" applyAlignment="1">
      <alignment horizontal="center"/>
    </xf>
    <xf numFmtId="177" fontId="8" fillId="0" borderId="10" xfId="60" applyNumberFormat="1" applyFont="1" applyBorder="1" applyAlignment="1">
      <alignment horizontal="right" vertical="center"/>
    </xf>
    <xf numFmtId="0" fontId="8" fillId="0" borderId="10" xfId="0" applyFont="1" applyBorder="1" applyAlignment="1">
      <alignment vertical="center" wrapText="1"/>
    </xf>
    <xf numFmtId="49" fontId="8" fillId="0" borderId="10" xfId="0" applyNumberFormat="1" applyFont="1" applyBorder="1" applyAlignment="1">
      <alignment horizontal="right" vertical="center" wrapText="1"/>
    </xf>
    <xf numFmtId="0" fontId="8" fillId="0" borderId="10" xfId="0" applyFont="1" applyBorder="1" applyAlignment="1">
      <alignment horizontal="right" vertical="center" wrapText="1"/>
    </xf>
    <xf numFmtId="177" fontId="6" fillId="0" borderId="10" xfId="60" applyNumberFormat="1" applyFont="1" applyBorder="1" applyAlignment="1">
      <alignment horizontal="right" vertical="center"/>
    </xf>
    <xf numFmtId="49" fontId="6" fillId="0" borderId="10" xfId="0" applyNumberFormat="1" applyFont="1" applyBorder="1" applyAlignment="1">
      <alignment horizontal="right" vertical="center" wrapText="1"/>
    </xf>
    <xf numFmtId="49" fontId="6" fillId="0" borderId="10" xfId="0" applyNumberFormat="1" applyFont="1" applyBorder="1" applyAlignment="1">
      <alignment horizontal="right" vertical="center"/>
    </xf>
    <xf numFmtId="49" fontId="8" fillId="0" borderId="10" xfId="0" applyNumberFormat="1" applyFont="1" applyBorder="1" applyAlignment="1">
      <alignment horizontal="right" vertical="center"/>
    </xf>
    <xf numFmtId="0" fontId="6" fillId="0" borderId="10" xfId="0" applyFont="1" applyBorder="1" applyAlignment="1">
      <alignment horizontal="right" vertical="center"/>
    </xf>
    <xf numFmtId="0" fontId="6" fillId="0" borderId="10" xfId="0"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8" fillId="0" borderId="0" xfId="0" applyFont="1" applyFill="1" applyAlignment="1">
      <alignment horizontal="center"/>
    </xf>
    <xf numFmtId="0" fontId="6" fillId="0" borderId="10" xfId="0" applyFont="1" applyFill="1" applyBorder="1" applyAlignment="1">
      <alignment horizontal="center"/>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horizontal="center"/>
    </xf>
    <xf numFmtId="0" fontId="6" fillId="0" borderId="11"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170"/>
  <sheetViews>
    <sheetView zoomScalePageLayoutView="0" workbookViewId="0" topLeftCell="A1">
      <pane xSplit="3" ySplit="11" topLeftCell="F84" activePane="bottomRight" state="frozen"/>
      <selection pane="topLeft" activeCell="A1" sqref="A1"/>
      <selection pane="topRight" activeCell="D1" sqref="D1"/>
      <selection pane="bottomLeft" activeCell="A12" sqref="A12"/>
      <selection pane="bottomRight" activeCell="A5" sqref="A5:C5"/>
    </sheetView>
  </sheetViews>
  <sheetFormatPr defaultColWidth="9.140625" defaultRowHeight="12.75"/>
  <cols>
    <col min="1" max="1" width="89.7109375" style="5" customWidth="1"/>
    <col min="2" max="2" width="7.28125" style="44" bestFit="1" customWidth="1"/>
    <col min="3" max="3" width="24.140625" style="45" customWidth="1"/>
    <col min="4" max="4" width="14.28125" style="5" hidden="1" customWidth="1"/>
    <col min="5" max="5" width="0" style="5" hidden="1" customWidth="1"/>
    <col min="6" max="6" width="15.140625" style="5" customWidth="1"/>
    <col min="7" max="16384" width="9.140625" style="5" customWidth="1"/>
  </cols>
  <sheetData>
    <row r="1" spans="1:6" ht="15.75">
      <c r="A1" s="1"/>
      <c r="B1" s="2"/>
      <c r="C1" s="3"/>
      <c r="D1" s="1"/>
      <c r="E1" s="1"/>
      <c r="F1" s="4" t="s">
        <v>146</v>
      </c>
    </row>
    <row r="2" spans="1:6" ht="15.75">
      <c r="A2" s="1"/>
      <c r="B2" s="2"/>
      <c r="C2" s="3"/>
      <c r="D2" s="1"/>
      <c r="E2" s="1"/>
      <c r="F2" s="4" t="s">
        <v>199</v>
      </c>
    </row>
    <row r="3" spans="1:6" ht="15.75">
      <c r="A3" s="1"/>
      <c r="B3" s="2"/>
      <c r="C3" s="6"/>
      <c r="D3" s="1"/>
      <c r="E3" s="1"/>
      <c r="F3" s="7" t="s">
        <v>381</v>
      </c>
    </row>
    <row r="4" spans="1:6" ht="15.75">
      <c r="A4" s="1"/>
      <c r="B4" s="2"/>
      <c r="C4" s="6"/>
      <c r="D4" s="1"/>
      <c r="E4" s="1"/>
      <c r="F4" s="1"/>
    </row>
    <row r="5" spans="1:6" ht="15.75">
      <c r="A5" s="107" t="s">
        <v>61</v>
      </c>
      <c r="B5" s="107"/>
      <c r="C5" s="107"/>
      <c r="D5" s="1"/>
      <c r="E5" s="1"/>
      <c r="F5" s="1"/>
    </row>
    <row r="6" spans="1:6" ht="15.75">
      <c r="A6" s="107" t="s">
        <v>277</v>
      </c>
      <c r="B6" s="107"/>
      <c r="C6" s="107"/>
      <c r="D6" s="1"/>
      <c r="E6" s="1"/>
      <c r="F6" s="1"/>
    </row>
    <row r="7" spans="1:6" ht="15.75">
      <c r="A7" s="8"/>
      <c r="B7" s="8"/>
      <c r="C7" s="8"/>
      <c r="D7" s="1"/>
      <c r="E7" s="9"/>
      <c r="F7" s="9" t="s">
        <v>118</v>
      </c>
    </row>
    <row r="8" spans="1:6" ht="12.75" customHeight="1">
      <c r="A8" s="104" t="s">
        <v>62</v>
      </c>
      <c r="B8" s="108" t="s">
        <v>63</v>
      </c>
      <c r="C8" s="108"/>
      <c r="D8" s="104" t="s">
        <v>335</v>
      </c>
      <c r="E8" s="104" t="s">
        <v>274</v>
      </c>
      <c r="F8" s="104" t="s">
        <v>309</v>
      </c>
    </row>
    <row r="9" spans="1:6" ht="15.75">
      <c r="A9" s="104"/>
      <c r="B9" s="105" t="s">
        <v>200</v>
      </c>
      <c r="C9" s="109" t="s">
        <v>246</v>
      </c>
      <c r="D9" s="104"/>
      <c r="E9" s="104"/>
      <c r="F9" s="104"/>
    </row>
    <row r="10" spans="1:6" ht="15.75">
      <c r="A10" s="104"/>
      <c r="B10" s="106"/>
      <c r="C10" s="110"/>
      <c r="D10" s="104"/>
      <c r="E10" s="104"/>
      <c r="F10" s="104"/>
    </row>
    <row r="11" spans="1:6" ht="18.75" customHeight="1">
      <c r="A11" s="11" t="s">
        <v>64</v>
      </c>
      <c r="B11" s="12" t="s">
        <v>121</v>
      </c>
      <c r="C11" s="11" t="s">
        <v>112</v>
      </c>
      <c r="D11" s="13">
        <f>D12+D18+D25+D32+D44+D49+D68+D90+D61</f>
        <v>565155.7</v>
      </c>
      <c r="E11" s="13">
        <f>E12+E18+E25+E32+E44+E49+E68+E90+E61</f>
        <v>34487.2</v>
      </c>
      <c r="F11" s="13">
        <f>F12+F18+F25+F32+F44+F49+F68+F90+F61</f>
        <v>599642.8999999999</v>
      </c>
    </row>
    <row r="12" spans="1:6" s="17" customFormat="1" ht="21" customHeight="1">
      <c r="A12" s="14" t="s">
        <v>70</v>
      </c>
      <c r="B12" s="15">
        <v>182</v>
      </c>
      <c r="C12" s="14" t="s">
        <v>71</v>
      </c>
      <c r="D12" s="16">
        <f>D13</f>
        <v>502236.9</v>
      </c>
      <c r="E12" s="16">
        <f>E13</f>
        <v>27604.6</v>
      </c>
      <c r="F12" s="16">
        <f>F13</f>
        <v>529841.5</v>
      </c>
    </row>
    <row r="13" spans="1:6" s="17" customFormat="1" ht="31.5">
      <c r="A13" s="18" t="s">
        <v>72</v>
      </c>
      <c r="B13" s="19">
        <v>182</v>
      </c>
      <c r="C13" s="14" t="s">
        <v>73</v>
      </c>
      <c r="D13" s="16">
        <f>SUM(D14:D17)</f>
        <v>502236.9</v>
      </c>
      <c r="E13" s="16">
        <f>SUM(E14:E17)</f>
        <v>27604.6</v>
      </c>
      <c r="F13" s="16">
        <f>SUM(F14:F17)</f>
        <v>529841.5</v>
      </c>
    </row>
    <row r="14" spans="1:6" ht="63">
      <c r="A14" s="46" t="s">
        <v>278</v>
      </c>
      <c r="B14" s="15">
        <v>182</v>
      </c>
      <c r="C14" s="14" t="s">
        <v>74</v>
      </c>
      <c r="D14" s="16">
        <v>482315.2</v>
      </c>
      <c r="E14" s="16">
        <v>13604.6</v>
      </c>
      <c r="F14" s="16">
        <f>D14+E14</f>
        <v>495919.8</v>
      </c>
    </row>
    <row r="15" spans="1:6" ht="94.5">
      <c r="A15" s="46" t="s">
        <v>279</v>
      </c>
      <c r="B15" s="15">
        <v>182</v>
      </c>
      <c r="C15" s="14" t="s">
        <v>76</v>
      </c>
      <c r="D15" s="16">
        <v>301.5</v>
      </c>
      <c r="E15" s="16">
        <v>0</v>
      </c>
      <c r="F15" s="16">
        <f>D15+E15</f>
        <v>301.5</v>
      </c>
    </row>
    <row r="16" spans="1:6" ht="47.25">
      <c r="A16" s="46" t="s">
        <v>280</v>
      </c>
      <c r="B16" s="15" t="s">
        <v>82</v>
      </c>
      <c r="C16" s="14" t="s">
        <v>77</v>
      </c>
      <c r="D16" s="16">
        <v>787.4</v>
      </c>
      <c r="E16" s="16">
        <v>0</v>
      </c>
      <c r="F16" s="16">
        <f>D16+E16</f>
        <v>787.4</v>
      </c>
    </row>
    <row r="17" spans="1:6" ht="78.75">
      <c r="A17" s="46" t="s">
        <v>281</v>
      </c>
      <c r="B17" s="15">
        <v>182</v>
      </c>
      <c r="C17" s="14" t="s">
        <v>170</v>
      </c>
      <c r="D17" s="16">
        <v>18832.8</v>
      </c>
      <c r="E17" s="16">
        <f>12600+1400</f>
        <v>14000</v>
      </c>
      <c r="F17" s="16">
        <f>D17+E17</f>
        <v>32832.8</v>
      </c>
    </row>
    <row r="18" spans="1:6" ht="31.5">
      <c r="A18" s="14" t="s">
        <v>78</v>
      </c>
      <c r="B18" s="15">
        <v>182</v>
      </c>
      <c r="C18" s="14" t="s">
        <v>79</v>
      </c>
      <c r="D18" s="23">
        <f>D19+D21+D23</f>
        <v>18079</v>
      </c>
      <c r="E18" s="23">
        <f>E19+E21+E23</f>
        <v>0</v>
      </c>
      <c r="F18" s="23">
        <f>F19+F21+F23</f>
        <v>18079</v>
      </c>
    </row>
    <row r="19" spans="1:6" s="17" customFormat="1" ht="31.5">
      <c r="A19" s="14" t="s">
        <v>80</v>
      </c>
      <c r="B19" s="15" t="s">
        <v>82</v>
      </c>
      <c r="C19" s="14" t="s">
        <v>122</v>
      </c>
      <c r="D19" s="16">
        <f>SUM(D20:D20)</f>
        <v>18015.6</v>
      </c>
      <c r="E19" s="16">
        <f>SUM(E20:E20)</f>
        <v>0</v>
      </c>
      <c r="F19" s="16">
        <f>SUM(F20:F20)</f>
        <v>18015.6</v>
      </c>
    </row>
    <row r="20" spans="1:6" ht="31.5">
      <c r="A20" s="46" t="s">
        <v>80</v>
      </c>
      <c r="B20" s="15">
        <v>182</v>
      </c>
      <c r="C20" s="14" t="s">
        <v>247</v>
      </c>
      <c r="D20" s="16">
        <v>18015.6</v>
      </c>
      <c r="E20" s="16">
        <v>0</v>
      </c>
      <c r="F20" s="16">
        <f>D20+E20</f>
        <v>18015.6</v>
      </c>
    </row>
    <row r="21" spans="1:6" ht="31.5">
      <c r="A21" s="14" t="s">
        <v>203</v>
      </c>
      <c r="B21" s="15" t="s">
        <v>82</v>
      </c>
      <c r="C21" s="14" t="s">
        <v>204</v>
      </c>
      <c r="D21" s="16">
        <f>SUM(D22)</f>
        <v>31.7</v>
      </c>
      <c r="E21" s="16">
        <f>SUM(E22)</f>
        <v>0</v>
      </c>
      <c r="F21" s="16">
        <f>SUM(F22)</f>
        <v>31.7</v>
      </c>
    </row>
    <row r="22" spans="1:6" ht="31.5">
      <c r="A22" s="46" t="s">
        <v>203</v>
      </c>
      <c r="B22" s="15">
        <v>182</v>
      </c>
      <c r="C22" s="14" t="s">
        <v>248</v>
      </c>
      <c r="D22" s="16">
        <v>31.7</v>
      </c>
      <c r="E22" s="16"/>
      <c r="F22" s="16">
        <f>D22+E22</f>
        <v>31.7</v>
      </c>
    </row>
    <row r="23" spans="1:6" ht="31.5">
      <c r="A23" s="24" t="s">
        <v>28</v>
      </c>
      <c r="B23" s="15" t="s">
        <v>82</v>
      </c>
      <c r="C23" s="25" t="s">
        <v>29</v>
      </c>
      <c r="D23" s="16">
        <f>D24</f>
        <v>31.7</v>
      </c>
      <c r="E23" s="16">
        <f>E24</f>
        <v>0</v>
      </c>
      <c r="F23" s="16">
        <f>F24</f>
        <v>31.7</v>
      </c>
    </row>
    <row r="24" spans="1:6" ht="31.5">
      <c r="A24" s="46" t="s">
        <v>30</v>
      </c>
      <c r="B24" s="15" t="s">
        <v>82</v>
      </c>
      <c r="C24" s="14" t="s">
        <v>31</v>
      </c>
      <c r="D24" s="16">
        <v>31.7</v>
      </c>
      <c r="E24" s="16">
        <v>0</v>
      </c>
      <c r="F24" s="16">
        <f>D24+E24</f>
        <v>31.7</v>
      </c>
    </row>
    <row r="25" spans="1:6" ht="31.5">
      <c r="A25" s="14" t="s">
        <v>66</v>
      </c>
      <c r="B25" s="15" t="s">
        <v>121</v>
      </c>
      <c r="C25" s="14" t="s">
        <v>81</v>
      </c>
      <c r="D25" s="16">
        <f>D26+D28</f>
        <v>5163.7</v>
      </c>
      <c r="E25" s="16">
        <f>E26+E28</f>
        <v>137</v>
      </c>
      <c r="F25" s="16">
        <f>F26+F28</f>
        <v>5300.7</v>
      </c>
    </row>
    <row r="26" spans="1:6" ht="31.5">
      <c r="A26" s="14" t="s">
        <v>32</v>
      </c>
      <c r="B26" s="15" t="s">
        <v>82</v>
      </c>
      <c r="C26" s="14" t="s">
        <v>33</v>
      </c>
      <c r="D26" s="16">
        <f>D27</f>
        <v>3585.7</v>
      </c>
      <c r="E26" s="16">
        <f>E27</f>
        <v>0</v>
      </c>
      <c r="F26" s="16">
        <f>F27</f>
        <v>3585.7</v>
      </c>
    </row>
    <row r="27" spans="1:6" ht="47.25">
      <c r="A27" s="46" t="s">
        <v>67</v>
      </c>
      <c r="B27" s="15">
        <v>182</v>
      </c>
      <c r="C27" s="14" t="s">
        <v>92</v>
      </c>
      <c r="D27" s="16">
        <v>3585.7</v>
      </c>
      <c r="E27" s="16">
        <v>0</v>
      </c>
      <c r="F27" s="16">
        <f>D27+E27</f>
        <v>3585.7</v>
      </c>
    </row>
    <row r="28" spans="1:6" ht="31.5">
      <c r="A28" s="14" t="s">
        <v>282</v>
      </c>
      <c r="B28" s="15" t="s">
        <v>161</v>
      </c>
      <c r="C28" s="14" t="s">
        <v>34</v>
      </c>
      <c r="D28" s="16">
        <f>D29+D31</f>
        <v>1578</v>
      </c>
      <c r="E28" s="16">
        <f>E29+E31</f>
        <v>137</v>
      </c>
      <c r="F28" s="16">
        <f>F29+F31</f>
        <v>1715</v>
      </c>
    </row>
    <row r="29" spans="1:6" ht="47.25">
      <c r="A29" s="14" t="s">
        <v>35</v>
      </c>
      <c r="B29" s="15" t="s">
        <v>161</v>
      </c>
      <c r="C29" s="14" t="s">
        <v>36</v>
      </c>
      <c r="D29" s="16">
        <f>D30</f>
        <v>1560</v>
      </c>
      <c r="E29" s="16">
        <f>E30</f>
        <v>137</v>
      </c>
      <c r="F29" s="16">
        <f>F30</f>
        <v>1697</v>
      </c>
    </row>
    <row r="30" spans="1:6" ht="63">
      <c r="A30" s="46" t="s">
        <v>283</v>
      </c>
      <c r="B30" s="15" t="s">
        <v>161</v>
      </c>
      <c r="C30" s="14" t="s">
        <v>113</v>
      </c>
      <c r="D30" s="16">
        <v>1560</v>
      </c>
      <c r="E30" s="16">
        <v>137</v>
      </c>
      <c r="F30" s="16">
        <f>D30+E30</f>
        <v>1697</v>
      </c>
    </row>
    <row r="31" spans="1:6" ht="31.5">
      <c r="A31" s="14" t="s">
        <v>150</v>
      </c>
      <c r="B31" s="15" t="s">
        <v>161</v>
      </c>
      <c r="C31" s="26" t="s">
        <v>148</v>
      </c>
      <c r="D31" s="16">
        <v>18</v>
      </c>
      <c r="E31" s="16">
        <v>0</v>
      </c>
      <c r="F31" s="16">
        <f>D31+E31</f>
        <v>18</v>
      </c>
    </row>
    <row r="32" spans="1:6" ht="31.5">
      <c r="A32" s="27" t="s">
        <v>68</v>
      </c>
      <c r="B32" s="15">
        <v>904</v>
      </c>
      <c r="C32" s="14" t="s">
        <v>129</v>
      </c>
      <c r="D32" s="28">
        <f>D33+D41</f>
        <v>11367.3</v>
      </c>
      <c r="E32" s="28">
        <f>E33+E41</f>
        <v>331.29999999999995</v>
      </c>
      <c r="F32" s="28">
        <f>F33+F41</f>
        <v>11698.6</v>
      </c>
    </row>
    <row r="33" spans="1:6" ht="78.75">
      <c r="A33" s="14" t="s">
        <v>37</v>
      </c>
      <c r="B33" s="15">
        <v>904</v>
      </c>
      <c r="C33" s="14" t="s">
        <v>130</v>
      </c>
      <c r="D33" s="28">
        <f>D34+D37+D39</f>
        <v>7162.5</v>
      </c>
      <c r="E33" s="28">
        <f>E34+E37+E39</f>
        <v>1843.5</v>
      </c>
      <c r="F33" s="28">
        <f>F34+F37+F39</f>
        <v>9006</v>
      </c>
    </row>
    <row r="34" spans="1:6" ht="63">
      <c r="A34" s="14" t="s">
        <v>69</v>
      </c>
      <c r="B34" s="15">
        <v>904</v>
      </c>
      <c r="C34" s="14" t="s">
        <v>131</v>
      </c>
      <c r="D34" s="28">
        <f>D35+D36</f>
        <v>7068.5</v>
      </c>
      <c r="E34" s="28">
        <f>E35+E36</f>
        <v>1237.5</v>
      </c>
      <c r="F34" s="28">
        <f>F35+F36</f>
        <v>8306</v>
      </c>
    </row>
    <row r="35" spans="1:6" ht="78.75">
      <c r="A35" s="46" t="s">
        <v>268</v>
      </c>
      <c r="B35" s="15">
        <v>904</v>
      </c>
      <c r="C35" s="14" t="s">
        <v>178</v>
      </c>
      <c r="D35" s="16">
        <v>215</v>
      </c>
      <c r="E35" s="16">
        <v>0</v>
      </c>
      <c r="F35" s="16">
        <f>D35+E35</f>
        <v>215</v>
      </c>
    </row>
    <row r="36" spans="1:6" ht="78.75">
      <c r="A36" s="46" t="s">
        <v>270</v>
      </c>
      <c r="B36" s="15">
        <v>904</v>
      </c>
      <c r="C36" s="14" t="s">
        <v>269</v>
      </c>
      <c r="D36" s="16">
        <v>6853.5</v>
      </c>
      <c r="E36" s="16">
        <v>1237.5</v>
      </c>
      <c r="F36" s="16">
        <f>D36+E36</f>
        <v>8091</v>
      </c>
    </row>
    <row r="37" spans="1:6" ht="78.75">
      <c r="A37" s="14" t="s">
        <v>258</v>
      </c>
      <c r="B37" s="15" t="s">
        <v>161</v>
      </c>
      <c r="C37" s="14" t="s">
        <v>259</v>
      </c>
      <c r="D37" s="16">
        <f>D38</f>
        <v>94</v>
      </c>
      <c r="E37" s="16">
        <f>E38</f>
        <v>25</v>
      </c>
      <c r="F37" s="16">
        <f>F38</f>
        <v>119</v>
      </c>
    </row>
    <row r="38" spans="1:6" ht="63">
      <c r="A38" s="46" t="s">
        <v>260</v>
      </c>
      <c r="B38" s="15" t="s">
        <v>161</v>
      </c>
      <c r="C38" s="14" t="s">
        <v>257</v>
      </c>
      <c r="D38" s="16">
        <v>94</v>
      </c>
      <c r="E38" s="16">
        <v>25</v>
      </c>
      <c r="F38" s="16">
        <f>D38+E38</f>
        <v>119</v>
      </c>
    </row>
    <row r="39" spans="1:6" ht="78.75">
      <c r="A39" s="14" t="s">
        <v>350</v>
      </c>
      <c r="B39" s="15" t="s">
        <v>161</v>
      </c>
      <c r="C39" s="14" t="s">
        <v>351</v>
      </c>
      <c r="D39" s="16">
        <f>D40</f>
        <v>0</v>
      </c>
      <c r="E39" s="16">
        <f>E40</f>
        <v>581</v>
      </c>
      <c r="F39" s="16">
        <f>F40</f>
        <v>581</v>
      </c>
    </row>
    <row r="40" spans="1:6" ht="63">
      <c r="A40" s="46" t="s">
        <v>249</v>
      </c>
      <c r="B40" s="15" t="s">
        <v>161</v>
      </c>
      <c r="C40" s="14" t="s">
        <v>126</v>
      </c>
      <c r="D40" s="16">
        <v>0</v>
      </c>
      <c r="E40" s="16">
        <v>581</v>
      </c>
      <c r="F40" s="16">
        <f>D40+E40</f>
        <v>581</v>
      </c>
    </row>
    <row r="41" spans="1:6" ht="78.75">
      <c r="A41" s="14" t="s">
        <v>250</v>
      </c>
      <c r="B41" s="15">
        <v>904</v>
      </c>
      <c r="C41" s="14" t="s">
        <v>228</v>
      </c>
      <c r="D41" s="28">
        <f aca="true" t="shared" si="0" ref="D41:F42">D42</f>
        <v>4204.8</v>
      </c>
      <c r="E41" s="29">
        <f t="shared" si="0"/>
        <v>-1512.2</v>
      </c>
      <c r="F41" s="28">
        <f t="shared" si="0"/>
        <v>2692.6000000000004</v>
      </c>
    </row>
    <row r="42" spans="1:6" ht="78.75">
      <c r="A42" s="14" t="s">
        <v>251</v>
      </c>
      <c r="B42" s="15">
        <v>904</v>
      </c>
      <c r="C42" s="14" t="s">
        <v>229</v>
      </c>
      <c r="D42" s="28">
        <f t="shared" si="0"/>
        <v>4204.8</v>
      </c>
      <c r="E42" s="29">
        <f t="shared" si="0"/>
        <v>-1512.2</v>
      </c>
      <c r="F42" s="28">
        <f t="shared" si="0"/>
        <v>2692.6000000000004</v>
      </c>
    </row>
    <row r="43" spans="1:6" ht="63">
      <c r="A43" s="46" t="s">
        <v>252</v>
      </c>
      <c r="B43" s="15">
        <v>904</v>
      </c>
      <c r="C43" s="14" t="s">
        <v>202</v>
      </c>
      <c r="D43" s="16">
        <v>4204.8</v>
      </c>
      <c r="E43" s="47">
        <f>-1516+3.8</f>
        <v>-1512.2</v>
      </c>
      <c r="F43" s="16">
        <f>D43+E43</f>
        <v>2692.6000000000004</v>
      </c>
    </row>
    <row r="44" spans="1:6" ht="15.75">
      <c r="A44" s="27" t="s">
        <v>93</v>
      </c>
      <c r="B44" s="15" t="s">
        <v>201</v>
      </c>
      <c r="C44" s="14" t="s">
        <v>94</v>
      </c>
      <c r="D44" s="16">
        <f>D45</f>
        <v>877.1</v>
      </c>
      <c r="E44" s="16">
        <f>E45</f>
        <v>2532.8999999999996</v>
      </c>
      <c r="F44" s="16">
        <f>F45</f>
        <v>3410</v>
      </c>
    </row>
    <row r="45" spans="1:6" ht="15.75">
      <c r="A45" s="14" t="s">
        <v>95</v>
      </c>
      <c r="B45" s="15" t="s">
        <v>201</v>
      </c>
      <c r="C45" s="14" t="s">
        <v>96</v>
      </c>
      <c r="D45" s="16">
        <f>SUM(D46:D48)</f>
        <v>877.1</v>
      </c>
      <c r="E45" s="16">
        <f>SUM(E46:E48)</f>
        <v>2532.8999999999996</v>
      </c>
      <c r="F45" s="16">
        <f>SUM(F46:F48)</f>
        <v>3410</v>
      </c>
    </row>
    <row r="46" spans="1:6" ht="31.5">
      <c r="A46" s="46" t="s">
        <v>0</v>
      </c>
      <c r="B46" s="15" t="s">
        <v>201</v>
      </c>
      <c r="C46" s="14" t="s">
        <v>1</v>
      </c>
      <c r="D46" s="16">
        <v>211.3</v>
      </c>
      <c r="E46" s="16">
        <v>842.4</v>
      </c>
      <c r="F46" s="16">
        <f>D46+E46</f>
        <v>1053.7</v>
      </c>
    </row>
    <row r="47" spans="1:6" ht="15.75">
      <c r="A47" s="46" t="s">
        <v>2</v>
      </c>
      <c r="B47" s="15" t="s">
        <v>201</v>
      </c>
      <c r="C47" s="14" t="s">
        <v>3</v>
      </c>
      <c r="D47" s="16">
        <v>101.6</v>
      </c>
      <c r="E47" s="16">
        <v>274.7</v>
      </c>
      <c r="F47" s="16">
        <f>D47+E47</f>
        <v>376.29999999999995</v>
      </c>
    </row>
    <row r="48" spans="1:6" ht="15.75">
      <c r="A48" s="46" t="s">
        <v>4</v>
      </c>
      <c r="B48" s="15" t="s">
        <v>201</v>
      </c>
      <c r="C48" s="14" t="s">
        <v>5</v>
      </c>
      <c r="D48" s="16">
        <v>564.2</v>
      </c>
      <c r="E48" s="16">
        <v>1415.8</v>
      </c>
      <c r="F48" s="16">
        <f>D48+E48</f>
        <v>1980</v>
      </c>
    </row>
    <row r="49" spans="1:6" ht="31.5">
      <c r="A49" s="27" t="s">
        <v>38</v>
      </c>
      <c r="B49" s="15" t="s">
        <v>121</v>
      </c>
      <c r="C49" s="14" t="s">
        <v>159</v>
      </c>
      <c r="D49" s="16">
        <f>D50+D56</f>
        <v>21523.3</v>
      </c>
      <c r="E49" s="16">
        <f>E50+E56</f>
        <v>47.900000000000006</v>
      </c>
      <c r="F49" s="16">
        <f>F50+F56</f>
        <v>21571.2</v>
      </c>
    </row>
    <row r="50" spans="1:6" ht="15.75">
      <c r="A50" s="27" t="s">
        <v>284</v>
      </c>
      <c r="B50" s="15" t="s">
        <v>121</v>
      </c>
      <c r="C50" s="14" t="s">
        <v>285</v>
      </c>
      <c r="D50" s="16">
        <f aca="true" t="shared" si="1" ref="D50:F51">D51</f>
        <v>21523.3</v>
      </c>
      <c r="E50" s="16">
        <f t="shared" si="1"/>
        <v>0</v>
      </c>
      <c r="F50" s="16">
        <f t="shared" si="1"/>
        <v>21523.3</v>
      </c>
    </row>
    <row r="51" spans="1:6" ht="15.75">
      <c r="A51" s="27" t="s">
        <v>151</v>
      </c>
      <c r="B51" s="15" t="s">
        <v>121</v>
      </c>
      <c r="C51" s="14" t="s">
        <v>183</v>
      </c>
      <c r="D51" s="16">
        <f t="shared" si="1"/>
        <v>21523.3</v>
      </c>
      <c r="E51" s="16">
        <f t="shared" si="1"/>
        <v>0</v>
      </c>
      <c r="F51" s="16">
        <f t="shared" si="1"/>
        <v>21523.3</v>
      </c>
    </row>
    <row r="52" spans="1:6" ht="31.5">
      <c r="A52" s="27" t="s">
        <v>184</v>
      </c>
      <c r="B52" s="15" t="s">
        <v>121</v>
      </c>
      <c r="C52" s="14" t="s">
        <v>182</v>
      </c>
      <c r="D52" s="16">
        <f>SUM(D53:D55)</f>
        <v>21523.3</v>
      </c>
      <c r="E52" s="16">
        <f>SUM(E53:E55)</f>
        <v>0</v>
      </c>
      <c r="F52" s="16">
        <f>SUM(F53:F55)</f>
        <v>21523.3</v>
      </c>
    </row>
    <row r="53" spans="1:6" ht="31.5">
      <c r="A53" s="46" t="s">
        <v>6</v>
      </c>
      <c r="B53" s="15" t="s">
        <v>215</v>
      </c>
      <c r="C53" s="14" t="s">
        <v>182</v>
      </c>
      <c r="D53" s="16">
        <v>2050</v>
      </c>
      <c r="E53" s="16">
        <v>0</v>
      </c>
      <c r="F53" s="16">
        <f>D53+E53</f>
        <v>2050</v>
      </c>
    </row>
    <row r="54" spans="1:6" ht="31.5">
      <c r="A54" s="46" t="s">
        <v>7</v>
      </c>
      <c r="B54" s="15" t="s">
        <v>162</v>
      </c>
      <c r="C54" s="14" t="s">
        <v>182</v>
      </c>
      <c r="D54" s="16">
        <v>19452.3</v>
      </c>
      <c r="E54" s="16">
        <v>0</v>
      </c>
      <c r="F54" s="16">
        <f>D54+E54</f>
        <v>19452.3</v>
      </c>
    </row>
    <row r="55" spans="1:6" ht="15.75">
      <c r="A55" s="46" t="s">
        <v>193</v>
      </c>
      <c r="B55" s="15" t="s">
        <v>161</v>
      </c>
      <c r="C55" s="14" t="s">
        <v>182</v>
      </c>
      <c r="D55" s="16">
        <v>21</v>
      </c>
      <c r="E55" s="16">
        <v>0</v>
      </c>
      <c r="F55" s="16">
        <f>D55+E55</f>
        <v>21</v>
      </c>
    </row>
    <row r="56" spans="1:6" ht="15.75">
      <c r="A56" s="27" t="s">
        <v>348</v>
      </c>
      <c r="B56" s="15" t="s">
        <v>121</v>
      </c>
      <c r="C56" s="14" t="s">
        <v>346</v>
      </c>
      <c r="D56" s="22">
        <f aca="true" t="shared" si="2" ref="D56:F57">D57</f>
        <v>0</v>
      </c>
      <c r="E56" s="22">
        <f t="shared" si="2"/>
        <v>47.900000000000006</v>
      </c>
      <c r="F56" s="22">
        <f t="shared" si="2"/>
        <v>47.900000000000006</v>
      </c>
    </row>
    <row r="57" spans="1:6" ht="15.75">
      <c r="A57" s="27" t="s">
        <v>349</v>
      </c>
      <c r="B57" s="15" t="s">
        <v>121</v>
      </c>
      <c r="C57" s="14" t="s">
        <v>347</v>
      </c>
      <c r="D57" s="22">
        <f t="shared" si="2"/>
        <v>0</v>
      </c>
      <c r="E57" s="22">
        <f t="shared" si="2"/>
        <v>47.900000000000006</v>
      </c>
      <c r="F57" s="22">
        <f t="shared" si="2"/>
        <v>47.900000000000006</v>
      </c>
    </row>
    <row r="58" spans="1:6" ht="15.75">
      <c r="A58" s="27" t="s">
        <v>180</v>
      </c>
      <c r="B58" s="15" t="s">
        <v>121</v>
      </c>
      <c r="C58" s="14" t="s">
        <v>179</v>
      </c>
      <c r="D58" s="22">
        <f>D59+D60</f>
        <v>0</v>
      </c>
      <c r="E58" s="22">
        <f>E59+E60</f>
        <v>47.900000000000006</v>
      </c>
      <c r="F58" s="22">
        <f>F59+F60</f>
        <v>47.900000000000006</v>
      </c>
    </row>
    <row r="59" spans="1:6" ht="31.5">
      <c r="A59" s="46" t="s">
        <v>7</v>
      </c>
      <c r="B59" s="15" t="s">
        <v>162</v>
      </c>
      <c r="C59" s="14" t="s">
        <v>179</v>
      </c>
      <c r="D59" s="16">
        <v>0</v>
      </c>
      <c r="E59" s="16">
        <v>24.1</v>
      </c>
      <c r="F59" s="16">
        <f>D59+E59</f>
        <v>24.1</v>
      </c>
    </row>
    <row r="60" spans="1:6" ht="15.75">
      <c r="A60" s="46" t="s">
        <v>21</v>
      </c>
      <c r="B60" s="15" t="s">
        <v>161</v>
      </c>
      <c r="C60" s="14" t="s">
        <v>179</v>
      </c>
      <c r="D60" s="16">
        <v>0</v>
      </c>
      <c r="E60" s="16">
        <v>23.8</v>
      </c>
      <c r="F60" s="16">
        <f>D60+E60</f>
        <v>23.8</v>
      </c>
    </row>
    <row r="61" spans="1:6" ht="15.75">
      <c r="A61" s="27" t="s">
        <v>230</v>
      </c>
      <c r="B61" s="15">
        <v>904</v>
      </c>
      <c r="C61" s="14" t="s">
        <v>231</v>
      </c>
      <c r="D61" s="16">
        <f>D62+D65</f>
        <v>1122.2</v>
      </c>
      <c r="E61" s="16">
        <f>E62+E65</f>
        <v>3683.7999999999997</v>
      </c>
      <c r="F61" s="16">
        <f>F62+F65</f>
        <v>4806</v>
      </c>
    </row>
    <row r="62" spans="1:6" ht="63">
      <c r="A62" s="27" t="s">
        <v>286</v>
      </c>
      <c r="B62" s="15">
        <v>904</v>
      </c>
      <c r="C62" s="14" t="s">
        <v>232</v>
      </c>
      <c r="D62" s="16">
        <f aca="true" t="shared" si="3" ref="D62:F63">D63</f>
        <v>110.4</v>
      </c>
      <c r="E62" s="16">
        <f t="shared" si="3"/>
        <v>3662.6</v>
      </c>
      <c r="F62" s="16">
        <f t="shared" si="3"/>
        <v>3773</v>
      </c>
    </row>
    <row r="63" spans="1:6" ht="63">
      <c r="A63" s="27" t="s">
        <v>287</v>
      </c>
      <c r="B63" s="15" t="s">
        <v>161</v>
      </c>
      <c r="C63" s="14" t="s">
        <v>288</v>
      </c>
      <c r="D63" s="16">
        <f t="shared" si="3"/>
        <v>110.4</v>
      </c>
      <c r="E63" s="16">
        <f t="shared" si="3"/>
        <v>3662.6</v>
      </c>
      <c r="F63" s="16">
        <f t="shared" si="3"/>
        <v>3773</v>
      </c>
    </row>
    <row r="64" spans="1:6" ht="72.75" customHeight="1">
      <c r="A64" s="46" t="s">
        <v>267</v>
      </c>
      <c r="B64" s="15">
        <v>904</v>
      </c>
      <c r="C64" s="14" t="s">
        <v>181</v>
      </c>
      <c r="D64" s="16">
        <v>110.4</v>
      </c>
      <c r="E64" s="16">
        <v>3662.6</v>
      </c>
      <c r="F64" s="16">
        <f>D64+E64</f>
        <v>3773</v>
      </c>
    </row>
    <row r="65" spans="1:6" ht="31.5">
      <c r="A65" s="27" t="s">
        <v>263</v>
      </c>
      <c r="B65" s="15">
        <v>904</v>
      </c>
      <c r="C65" s="14" t="s">
        <v>166</v>
      </c>
      <c r="D65" s="16">
        <f aca="true" t="shared" si="4" ref="D65:F66">D66</f>
        <v>1011.8</v>
      </c>
      <c r="E65" s="16">
        <f t="shared" si="4"/>
        <v>21.2</v>
      </c>
      <c r="F65" s="16">
        <f t="shared" si="4"/>
        <v>1033</v>
      </c>
    </row>
    <row r="66" spans="1:6" ht="31.5">
      <c r="A66" s="27" t="s">
        <v>233</v>
      </c>
      <c r="B66" s="15">
        <v>904</v>
      </c>
      <c r="C66" s="14" t="s">
        <v>167</v>
      </c>
      <c r="D66" s="16">
        <f t="shared" si="4"/>
        <v>1011.8</v>
      </c>
      <c r="E66" s="16">
        <f t="shared" si="4"/>
        <v>21.2</v>
      </c>
      <c r="F66" s="16">
        <f t="shared" si="4"/>
        <v>1033</v>
      </c>
    </row>
    <row r="67" spans="1:6" ht="27.75" customHeight="1">
      <c r="A67" s="46" t="s">
        <v>272</v>
      </c>
      <c r="B67" s="15">
        <v>904</v>
      </c>
      <c r="C67" s="14" t="s">
        <v>271</v>
      </c>
      <c r="D67" s="16">
        <v>1011.8</v>
      </c>
      <c r="E67" s="16">
        <v>21.2</v>
      </c>
      <c r="F67" s="16">
        <f>D67+E67</f>
        <v>1033</v>
      </c>
    </row>
    <row r="68" spans="1:6" s="17" customFormat="1" ht="15.75">
      <c r="A68" s="14" t="s">
        <v>97</v>
      </c>
      <c r="B68" s="15" t="s">
        <v>121</v>
      </c>
      <c r="C68" s="14" t="s">
        <v>98</v>
      </c>
      <c r="D68" s="16">
        <f>D69+D72+D73+D76+D80+D81+D88+D86+D87+D85</f>
        <v>4406.2</v>
      </c>
      <c r="E68" s="16">
        <f>E69+E72+E73+E76+E80+E81+E88+E86+E87+E85</f>
        <v>136.7</v>
      </c>
      <c r="F68" s="16">
        <f>F69+F72+F73+F76+F80+F81+F88+F86+F87+F85</f>
        <v>4542.9</v>
      </c>
    </row>
    <row r="69" spans="1:6" ht="15.75">
      <c r="A69" s="14" t="s">
        <v>99</v>
      </c>
      <c r="B69" s="15">
        <v>182</v>
      </c>
      <c r="C69" s="14" t="s">
        <v>100</v>
      </c>
      <c r="D69" s="16">
        <f>SUM(D70:D71)</f>
        <v>265.2</v>
      </c>
      <c r="E69" s="16">
        <f>SUM(E70:E71)</f>
        <v>0</v>
      </c>
      <c r="F69" s="16">
        <f>SUM(F70:F71)</f>
        <v>265.2</v>
      </c>
    </row>
    <row r="70" spans="1:6" ht="63">
      <c r="A70" s="46" t="s">
        <v>49</v>
      </c>
      <c r="B70" s="15">
        <v>182</v>
      </c>
      <c r="C70" s="14" t="s">
        <v>101</v>
      </c>
      <c r="D70" s="16">
        <v>260</v>
      </c>
      <c r="E70" s="16">
        <v>0</v>
      </c>
      <c r="F70" s="16">
        <f>D70+E70</f>
        <v>260</v>
      </c>
    </row>
    <row r="71" spans="1:6" ht="47.25">
      <c r="A71" s="46" t="s">
        <v>102</v>
      </c>
      <c r="B71" s="15">
        <v>182</v>
      </c>
      <c r="C71" s="14" t="s">
        <v>103</v>
      </c>
      <c r="D71" s="16">
        <v>5.2</v>
      </c>
      <c r="E71" s="16">
        <v>0</v>
      </c>
      <c r="F71" s="16">
        <f>D71+E71</f>
        <v>5.2</v>
      </c>
    </row>
    <row r="72" spans="1:6" ht="47.25">
      <c r="A72" s="14" t="s">
        <v>289</v>
      </c>
      <c r="B72" s="15">
        <v>182</v>
      </c>
      <c r="C72" s="14" t="s">
        <v>104</v>
      </c>
      <c r="D72" s="16">
        <v>4</v>
      </c>
      <c r="E72" s="16">
        <v>0</v>
      </c>
      <c r="F72" s="16">
        <f>D72+E72</f>
        <v>4</v>
      </c>
    </row>
    <row r="73" spans="1:6" ht="47.25">
      <c r="A73" s="31" t="s">
        <v>158</v>
      </c>
      <c r="B73" s="32" t="s">
        <v>121</v>
      </c>
      <c r="C73" s="14" t="s">
        <v>135</v>
      </c>
      <c r="D73" s="16">
        <f>D74+D75</f>
        <v>63</v>
      </c>
      <c r="E73" s="16">
        <f>E74+E75</f>
        <v>0</v>
      </c>
      <c r="F73" s="16">
        <f>F74+F75</f>
        <v>63</v>
      </c>
    </row>
    <row r="74" spans="1:6" ht="47.25">
      <c r="A74" s="48" t="s">
        <v>39</v>
      </c>
      <c r="B74" s="32" t="s">
        <v>177</v>
      </c>
      <c r="C74" s="14" t="s">
        <v>40</v>
      </c>
      <c r="D74" s="16">
        <v>61</v>
      </c>
      <c r="E74" s="16">
        <v>0</v>
      </c>
      <c r="F74" s="16">
        <f>D74+E74</f>
        <v>61</v>
      </c>
    </row>
    <row r="75" spans="1:6" ht="31.5">
      <c r="A75" s="48" t="s">
        <v>262</v>
      </c>
      <c r="B75" s="32" t="s">
        <v>177</v>
      </c>
      <c r="C75" s="14" t="s">
        <v>261</v>
      </c>
      <c r="D75" s="16">
        <v>2</v>
      </c>
      <c r="E75" s="16">
        <v>0</v>
      </c>
      <c r="F75" s="16">
        <f>D75+E75</f>
        <v>2</v>
      </c>
    </row>
    <row r="76" spans="1:6" ht="78.75">
      <c r="A76" s="31" t="s">
        <v>152</v>
      </c>
      <c r="B76" s="32" t="s">
        <v>121</v>
      </c>
      <c r="C76" s="14" t="s">
        <v>185</v>
      </c>
      <c r="D76" s="16">
        <f>SUM(D77:D79)</f>
        <v>365.2</v>
      </c>
      <c r="E76" s="16">
        <f>SUM(E77:E79)</f>
        <v>0</v>
      </c>
      <c r="F76" s="16">
        <f>SUM(F77:F79)</f>
        <v>365.2</v>
      </c>
    </row>
    <row r="77" spans="1:6" ht="31.5">
      <c r="A77" s="48" t="s">
        <v>153</v>
      </c>
      <c r="B77" s="32" t="s">
        <v>43</v>
      </c>
      <c r="C77" s="14" t="s">
        <v>136</v>
      </c>
      <c r="D77" s="16">
        <v>30</v>
      </c>
      <c r="E77" s="16">
        <v>0</v>
      </c>
      <c r="F77" s="16">
        <f>D77+E77</f>
        <v>30</v>
      </c>
    </row>
    <row r="78" spans="1:6" ht="31.5">
      <c r="A78" s="48" t="s">
        <v>234</v>
      </c>
      <c r="B78" s="32" t="s">
        <v>43</v>
      </c>
      <c r="C78" s="14" t="s">
        <v>205</v>
      </c>
      <c r="D78" s="16">
        <v>300</v>
      </c>
      <c r="E78" s="16">
        <v>0</v>
      </c>
      <c r="F78" s="16">
        <f>D78+E78</f>
        <v>300</v>
      </c>
    </row>
    <row r="79" spans="1:6" ht="15.75">
      <c r="A79" s="48" t="s">
        <v>154</v>
      </c>
      <c r="B79" s="32" t="s">
        <v>290</v>
      </c>
      <c r="C79" s="14" t="s">
        <v>140</v>
      </c>
      <c r="D79" s="16">
        <v>35.2</v>
      </c>
      <c r="E79" s="16">
        <v>0</v>
      </c>
      <c r="F79" s="16">
        <f>D79+E79</f>
        <v>35.2</v>
      </c>
    </row>
    <row r="80" spans="1:6" ht="47.25">
      <c r="A80" s="31" t="s">
        <v>143</v>
      </c>
      <c r="B80" s="32" t="s">
        <v>121</v>
      </c>
      <c r="C80" s="14" t="s">
        <v>141</v>
      </c>
      <c r="D80" s="16">
        <v>85</v>
      </c>
      <c r="E80" s="16">
        <v>0</v>
      </c>
      <c r="F80" s="16">
        <f>D80+E80</f>
        <v>85</v>
      </c>
    </row>
    <row r="81" spans="1:6" ht="15.75">
      <c r="A81" s="31" t="s">
        <v>8</v>
      </c>
      <c r="B81" s="32" t="s">
        <v>177</v>
      </c>
      <c r="C81" s="14" t="s">
        <v>142</v>
      </c>
      <c r="D81" s="16">
        <f>D84+D82</f>
        <v>420</v>
      </c>
      <c r="E81" s="16">
        <f>E84+E82</f>
        <v>0</v>
      </c>
      <c r="F81" s="16">
        <f>F84+F82</f>
        <v>420</v>
      </c>
    </row>
    <row r="82" spans="1:6" ht="31.5">
      <c r="A82" s="31" t="s">
        <v>41</v>
      </c>
      <c r="B82" s="32" t="s">
        <v>177</v>
      </c>
      <c r="C82" s="14" t="s">
        <v>243</v>
      </c>
      <c r="D82" s="16">
        <f>D83</f>
        <v>20</v>
      </c>
      <c r="E82" s="16">
        <f>E83</f>
        <v>0</v>
      </c>
      <c r="F82" s="16">
        <f>F83</f>
        <v>20</v>
      </c>
    </row>
    <row r="83" spans="1:6" ht="47.25">
      <c r="A83" s="48" t="s">
        <v>42</v>
      </c>
      <c r="B83" s="32" t="s">
        <v>177</v>
      </c>
      <c r="C83" s="49" t="s">
        <v>241</v>
      </c>
      <c r="D83" s="16">
        <v>20</v>
      </c>
      <c r="E83" s="16">
        <v>0</v>
      </c>
      <c r="F83" s="16">
        <f>D83+E83</f>
        <v>20</v>
      </c>
    </row>
    <row r="84" spans="1:6" ht="17.25" customHeight="1">
      <c r="A84" s="31" t="s">
        <v>9</v>
      </c>
      <c r="B84" s="32" t="s">
        <v>177</v>
      </c>
      <c r="C84" s="14" t="s">
        <v>10</v>
      </c>
      <c r="D84" s="16">
        <v>400</v>
      </c>
      <c r="E84" s="16">
        <v>0</v>
      </c>
      <c r="F84" s="16">
        <f>D84+E84</f>
        <v>400</v>
      </c>
    </row>
    <row r="85" spans="1:6" ht="31.5">
      <c r="A85" s="31" t="s">
        <v>147</v>
      </c>
      <c r="B85" s="32" t="s">
        <v>242</v>
      </c>
      <c r="C85" s="14" t="s">
        <v>90</v>
      </c>
      <c r="D85" s="16">
        <v>18.2</v>
      </c>
      <c r="E85" s="16">
        <v>0</v>
      </c>
      <c r="F85" s="16">
        <f>D85+E85</f>
        <v>18.2</v>
      </c>
    </row>
    <row r="86" spans="1:6" ht="47.25">
      <c r="A86" s="31" t="s">
        <v>44</v>
      </c>
      <c r="B86" s="32" t="s">
        <v>177</v>
      </c>
      <c r="C86" s="14" t="s">
        <v>244</v>
      </c>
      <c r="D86" s="16">
        <v>150</v>
      </c>
      <c r="E86" s="16">
        <v>0</v>
      </c>
      <c r="F86" s="16">
        <f>D86+E86</f>
        <v>150</v>
      </c>
    </row>
    <row r="87" spans="1:6" ht="31.5">
      <c r="A87" s="31" t="s">
        <v>45</v>
      </c>
      <c r="B87" s="32" t="s">
        <v>242</v>
      </c>
      <c r="C87" s="14" t="s">
        <v>245</v>
      </c>
      <c r="D87" s="16">
        <v>1324.2</v>
      </c>
      <c r="E87" s="16">
        <v>0</v>
      </c>
      <c r="F87" s="16">
        <f>D87+E87</f>
        <v>1324.2</v>
      </c>
    </row>
    <row r="88" spans="1:6" ht="31.5">
      <c r="A88" s="31" t="s">
        <v>106</v>
      </c>
      <c r="B88" s="32" t="s">
        <v>121</v>
      </c>
      <c r="C88" s="14" t="s">
        <v>123</v>
      </c>
      <c r="D88" s="33">
        <f>D89</f>
        <v>1711.4</v>
      </c>
      <c r="E88" s="33">
        <f>E89</f>
        <v>136.7</v>
      </c>
      <c r="F88" s="33">
        <f>F89</f>
        <v>1848.1000000000001</v>
      </c>
    </row>
    <row r="89" spans="1:6" ht="31.5">
      <c r="A89" s="46" t="s">
        <v>139</v>
      </c>
      <c r="B89" s="15" t="s">
        <v>121</v>
      </c>
      <c r="C89" s="14" t="s">
        <v>138</v>
      </c>
      <c r="D89" s="16">
        <v>1711.4</v>
      </c>
      <c r="E89" s="16">
        <f>80+56.7</f>
        <v>136.7</v>
      </c>
      <c r="F89" s="16">
        <f>D89+E89</f>
        <v>1848.1000000000001</v>
      </c>
    </row>
    <row r="90" spans="1:6" ht="15.75">
      <c r="A90" s="14" t="s">
        <v>236</v>
      </c>
      <c r="B90" s="15" t="s">
        <v>121</v>
      </c>
      <c r="C90" s="14" t="s">
        <v>155</v>
      </c>
      <c r="D90" s="16">
        <f aca="true" t="shared" si="5" ref="D90:F91">D91</f>
        <v>380</v>
      </c>
      <c r="E90" s="16">
        <f t="shared" si="5"/>
        <v>13</v>
      </c>
      <c r="F90" s="16">
        <f t="shared" si="5"/>
        <v>393</v>
      </c>
    </row>
    <row r="91" spans="1:6" ht="15.75">
      <c r="A91" s="14" t="s">
        <v>84</v>
      </c>
      <c r="B91" s="15" t="s">
        <v>121</v>
      </c>
      <c r="C91" s="14" t="s">
        <v>83</v>
      </c>
      <c r="D91" s="16">
        <f t="shared" si="5"/>
        <v>380</v>
      </c>
      <c r="E91" s="16">
        <f t="shared" si="5"/>
        <v>13</v>
      </c>
      <c r="F91" s="16">
        <f t="shared" si="5"/>
        <v>393</v>
      </c>
    </row>
    <row r="92" spans="1:6" ht="15.75">
      <c r="A92" s="46" t="s">
        <v>84</v>
      </c>
      <c r="B92" s="15" t="s">
        <v>161</v>
      </c>
      <c r="C92" s="14" t="s">
        <v>83</v>
      </c>
      <c r="D92" s="16">
        <v>380</v>
      </c>
      <c r="E92" s="16">
        <v>13</v>
      </c>
      <c r="F92" s="16">
        <f>D92+E92</f>
        <v>393</v>
      </c>
    </row>
    <row r="93" spans="1:6" ht="21" customHeight="1">
      <c r="A93" s="11" t="s">
        <v>107</v>
      </c>
      <c r="B93" s="12" t="s">
        <v>121</v>
      </c>
      <c r="C93" s="11" t="s">
        <v>108</v>
      </c>
      <c r="D93" s="13">
        <f>D94+D157+D165+D147+D161</f>
        <v>419660.80000000005</v>
      </c>
      <c r="E93" s="34">
        <f>E94+E157+E165+E147+E161</f>
        <v>-23237.3</v>
      </c>
      <c r="F93" s="13">
        <f>F94+F157+F165+F147+F161</f>
        <v>400923.5</v>
      </c>
    </row>
    <row r="94" spans="1:6" ht="31.5">
      <c r="A94" s="35" t="s">
        <v>194</v>
      </c>
      <c r="B94" s="12" t="s">
        <v>121</v>
      </c>
      <c r="C94" s="11" t="s">
        <v>109</v>
      </c>
      <c r="D94" s="36">
        <f>D113+D95+D133</f>
        <v>420058.7</v>
      </c>
      <c r="E94" s="34">
        <f>E113+E95+E133</f>
        <v>-23237.3</v>
      </c>
      <c r="F94" s="36">
        <f>F113+F95+F133</f>
        <v>401321.39999999997</v>
      </c>
    </row>
    <row r="95" spans="1:6" ht="31.5">
      <c r="A95" s="11" t="s">
        <v>156</v>
      </c>
      <c r="B95" s="12" t="s">
        <v>121</v>
      </c>
      <c r="C95" s="11" t="s">
        <v>110</v>
      </c>
      <c r="D95" s="34">
        <f>D97+D100</f>
        <v>76856.5</v>
      </c>
      <c r="E95" s="34">
        <f>E97+E100</f>
        <v>-23727</v>
      </c>
      <c r="F95" s="34">
        <f>F97+F100</f>
        <v>57629.5</v>
      </c>
    </row>
    <row r="96" spans="1:6" ht="15.75">
      <c r="A96" s="37" t="s">
        <v>174</v>
      </c>
      <c r="B96" s="15" t="s">
        <v>121</v>
      </c>
      <c r="C96" s="14" t="s">
        <v>206</v>
      </c>
      <c r="D96" s="16">
        <f>D101+D105+D104+D102+D106+D108+D103</f>
        <v>46656.5</v>
      </c>
      <c r="E96" s="16">
        <f>E101+E105+E104+E102+E106+E108+E103</f>
        <v>6473</v>
      </c>
      <c r="F96" s="16">
        <f>F101+F105+F104+F102+F106+F108+F103</f>
        <v>57629.5</v>
      </c>
    </row>
    <row r="97" spans="1:6" ht="31.5" hidden="1">
      <c r="A97" s="38" t="s">
        <v>15</v>
      </c>
      <c r="B97" s="12"/>
      <c r="C97" s="11"/>
      <c r="D97" s="13">
        <f>D99+D98</f>
        <v>0</v>
      </c>
      <c r="E97" s="13">
        <f>E99+E98</f>
        <v>0</v>
      </c>
      <c r="F97" s="13">
        <f>F99+F98</f>
        <v>0</v>
      </c>
    </row>
    <row r="98" spans="1:6" ht="31.5" hidden="1">
      <c r="A98" s="14" t="s">
        <v>149</v>
      </c>
      <c r="B98" s="15" t="s">
        <v>161</v>
      </c>
      <c r="C98" s="14" t="s">
        <v>13</v>
      </c>
      <c r="D98" s="13"/>
      <c r="E98" s="13"/>
      <c r="F98" s="16">
        <f>D98+E98</f>
        <v>0</v>
      </c>
    </row>
    <row r="99" spans="1:6" ht="31.5" hidden="1">
      <c r="A99" s="27" t="s">
        <v>291</v>
      </c>
      <c r="B99" s="15" t="s">
        <v>162</v>
      </c>
      <c r="C99" s="14" t="s">
        <v>23</v>
      </c>
      <c r="D99" s="16"/>
      <c r="E99" s="16"/>
      <c r="F99" s="16">
        <f>D99+E99</f>
        <v>0</v>
      </c>
    </row>
    <row r="100" spans="1:6" ht="17.25" customHeight="1">
      <c r="A100" s="38" t="s">
        <v>237</v>
      </c>
      <c r="B100" s="12"/>
      <c r="C100" s="20"/>
      <c r="D100" s="36">
        <f>SUM(D101:D112)</f>
        <v>76856.5</v>
      </c>
      <c r="E100" s="34">
        <f>SUM(E101:E112)</f>
        <v>-23727</v>
      </c>
      <c r="F100" s="36">
        <f>SUM(F101:F112)</f>
        <v>57629.5</v>
      </c>
    </row>
    <row r="101" spans="1:6" ht="47.25">
      <c r="A101" s="46" t="s">
        <v>366</v>
      </c>
      <c r="B101" s="15">
        <v>904</v>
      </c>
      <c r="C101" s="14" t="s">
        <v>164</v>
      </c>
      <c r="D101" s="16">
        <v>772.4</v>
      </c>
      <c r="E101" s="16">
        <v>0</v>
      </c>
      <c r="F101" s="16">
        <f aca="true" t="shared" si="6" ref="F101:F112">D101+E101</f>
        <v>772.4</v>
      </c>
    </row>
    <row r="102" spans="1:6" ht="38.25" customHeight="1" hidden="1">
      <c r="A102" s="46" t="s">
        <v>266</v>
      </c>
      <c r="B102" s="15" t="s">
        <v>162</v>
      </c>
      <c r="C102" s="14" t="s">
        <v>168</v>
      </c>
      <c r="D102" s="16">
        <v>0</v>
      </c>
      <c r="E102" s="39"/>
      <c r="F102" s="16">
        <f t="shared" si="6"/>
        <v>0</v>
      </c>
    </row>
    <row r="103" spans="1:6" ht="31.5">
      <c r="A103" s="46" t="s">
        <v>367</v>
      </c>
      <c r="B103" s="15" t="s">
        <v>163</v>
      </c>
      <c r="C103" s="14" t="s">
        <v>292</v>
      </c>
      <c r="D103" s="16">
        <v>4500</v>
      </c>
      <c r="E103" s="16">
        <v>0</v>
      </c>
      <c r="F103" s="16">
        <v>9000</v>
      </c>
    </row>
    <row r="104" spans="1:6" ht="87.75" customHeight="1">
      <c r="A104" s="46" t="s">
        <v>368</v>
      </c>
      <c r="B104" s="15" t="s">
        <v>161</v>
      </c>
      <c r="C104" s="14" t="s">
        <v>275</v>
      </c>
      <c r="D104" s="16">
        <v>0</v>
      </c>
      <c r="E104" s="16">
        <v>1150.5</v>
      </c>
      <c r="F104" s="16">
        <f t="shared" si="6"/>
        <v>1150.5</v>
      </c>
    </row>
    <row r="105" spans="1:6" ht="63">
      <c r="A105" s="46" t="s">
        <v>369</v>
      </c>
      <c r="B105" s="15" t="s">
        <v>161</v>
      </c>
      <c r="C105" s="14" t="s">
        <v>207</v>
      </c>
      <c r="D105" s="16">
        <v>40434.1</v>
      </c>
      <c r="E105" s="16">
        <v>0</v>
      </c>
      <c r="F105" s="16">
        <f t="shared" si="6"/>
        <v>40434.1</v>
      </c>
    </row>
    <row r="106" spans="1:6" ht="15.75">
      <c r="A106" s="46" t="s">
        <v>371</v>
      </c>
      <c r="B106" s="15" t="s">
        <v>215</v>
      </c>
      <c r="C106" s="14" t="s">
        <v>273</v>
      </c>
      <c r="D106" s="16">
        <v>950</v>
      </c>
      <c r="E106" s="16">
        <v>0</v>
      </c>
      <c r="F106" s="16">
        <f t="shared" si="6"/>
        <v>950</v>
      </c>
    </row>
    <row r="107" spans="1:6" ht="63" hidden="1">
      <c r="A107" s="46" t="s">
        <v>293</v>
      </c>
      <c r="B107" s="15" t="s">
        <v>162</v>
      </c>
      <c r="C107" s="14" t="s">
        <v>294</v>
      </c>
      <c r="D107" s="16">
        <v>0</v>
      </c>
      <c r="E107" s="16"/>
      <c r="F107" s="16">
        <f t="shared" si="6"/>
        <v>0</v>
      </c>
    </row>
    <row r="108" spans="1:6" ht="83.25" customHeight="1">
      <c r="A108" s="46" t="s">
        <v>370</v>
      </c>
      <c r="B108" s="15" t="s">
        <v>161</v>
      </c>
      <c r="C108" s="14" t="s">
        <v>276</v>
      </c>
      <c r="D108" s="16">
        <v>0</v>
      </c>
      <c r="E108" s="16">
        <v>5322.5</v>
      </c>
      <c r="F108" s="16">
        <f t="shared" si="6"/>
        <v>5322.5</v>
      </c>
    </row>
    <row r="109" spans="1:6" ht="31.5" hidden="1">
      <c r="A109" s="14" t="s">
        <v>295</v>
      </c>
      <c r="B109" s="15" t="s">
        <v>161</v>
      </c>
      <c r="C109" s="14" t="s">
        <v>12</v>
      </c>
      <c r="D109" s="16">
        <v>0</v>
      </c>
      <c r="E109" s="16"/>
      <c r="F109" s="16">
        <f t="shared" si="6"/>
        <v>0</v>
      </c>
    </row>
    <row r="110" spans="1:6" ht="15.75" hidden="1">
      <c r="A110" s="14" t="s">
        <v>24</v>
      </c>
      <c r="B110" s="15" t="s">
        <v>161</v>
      </c>
      <c r="C110" s="14" t="s">
        <v>59</v>
      </c>
      <c r="D110" s="16">
        <v>0</v>
      </c>
      <c r="E110" s="16"/>
      <c r="F110" s="16">
        <f t="shared" si="6"/>
        <v>0</v>
      </c>
    </row>
    <row r="111" spans="1:6" ht="31.5" hidden="1">
      <c r="A111" s="14" t="s">
        <v>149</v>
      </c>
      <c r="B111" s="15" t="s">
        <v>161</v>
      </c>
      <c r="C111" s="14" t="s">
        <v>296</v>
      </c>
      <c r="D111" s="16">
        <v>0</v>
      </c>
      <c r="E111" s="16"/>
      <c r="F111" s="16">
        <f t="shared" si="6"/>
        <v>0</v>
      </c>
    </row>
    <row r="112" spans="1:6" ht="31.5" hidden="1">
      <c r="A112" s="14" t="s">
        <v>297</v>
      </c>
      <c r="B112" s="15" t="s">
        <v>161</v>
      </c>
      <c r="C112" s="14" t="s">
        <v>298</v>
      </c>
      <c r="D112" s="16">
        <v>30200</v>
      </c>
      <c r="E112" s="39">
        <v>-30200</v>
      </c>
      <c r="F112" s="16">
        <f t="shared" si="6"/>
        <v>0</v>
      </c>
    </row>
    <row r="113" spans="1:6" ht="15.75">
      <c r="A113" s="11" t="s">
        <v>310</v>
      </c>
      <c r="B113" s="12" t="s">
        <v>121</v>
      </c>
      <c r="C113" s="11" t="s">
        <v>208</v>
      </c>
      <c r="D113" s="34">
        <f>D114</f>
        <v>342627.3</v>
      </c>
      <c r="E113" s="40">
        <f>E114</f>
        <v>0</v>
      </c>
      <c r="F113" s="13">
        <f>F114</f>
        <v>342627.3</v>
      </c>
    </row>
    <row r="114" spans="1:6" ht="15.75">
      <c r="A114" s="38" t="s">
        <v>238</v>
      </c>
      <c r="B114" s="12"/>
      <c r="C114" s="14"/>
      <c r="D114" s="34">
        <f>D115+D118</f>
        <v>342627.3</v>
      </c>
      <c r="E114" s="40">
        <f>E115+E118</f>
        <v>0</v>
      </c>
      <c r="F114" s="13">
        <f>F115+F118</f>
        <v>342627.3</v>
      </c>
    </row>
    <row r="115" spans="1:6" ht="15.75">
      <c r="A115" s="11" t="s">
        <v>14</v>
      </c>
      <c r="B115" s="12"/>
      <c r="C115" s="11"/>
      <c r="D115" s="34">
        <f>SUM(D116:D117)</f>
        <v>240.79999999999998</v>
      </c>
      <c r="E115" s="40">
        <f>SUM(E116:E117)</f>
        <v>0</v>
      </c>
      <c r="F115" s="13">
        <f>SUM(F116:F117)</f>
        <v>240.79999999999998</v>
      </c>
    </row>
    <row r="116" spans="1:6" ht="47.25">
      <c r="A116" s="46" t="s">
        <v>299</v>
      </c>
      <c r="B116" s="15" t="s">
        <v>161</v>
      </c>
      <c r="C116" s="49" t="s">
        <v>235</v>
      </c>
      <c r="D116" s="16">
        <v>12.6</v>
      </c>
      <c r="E116" s="16">
        <v>0</v>
      </c>
      <c r="F116" s="16">
        <f>D116+E116</f>
        <v>12.6</v>
      </c>
    </row>
    <row r="117" spans="1:6" ht="31.5">
      <c r="A117" s="46" t="s">
        <v>300</v>
      </c>
      <c r="B117" s="15" t="s">
        <v>161</v>
      </c>
      <c r="C117" s="14" t="s">
        <v>312</v>
      </c>
      <c r="D117" s="16">
        <v>228.2</v>
      </c>
      <c r="E117" s="43">
        <v>0</v>
      </c>
      <c r="F117" s="16">
        <f>D117+E117</f>
        <v>228.2</v>
      </c>
    </row>
    <row r="118" spans="1:6" ht="15.75">
      <c r="A118" s="11" t="s">
        <v>11</v>
      </c>
      <c r="B118" s="12"/>
      <c r="C118" s="11"/>
      <c r="D118" s="13">
        <f>D130+D119</f>
        <v>342386.5</v>
      </c>
      <c r="E118" s="13">
        <f>E130+E119</f>
        <v>0</v>
      </c>
      <c r="F118" s="13">
        <f>F130+F119</f>
        <v>342386.5</v>
      </c>
    </row>
    <row r="119" spans="1:6" ht="31.5">
      <c r="A119" s="14" t="s">
        <v>58</v>
      </c>
      <c r="B119" s="15"/>
      <c r="C119" s="14"/>
      <c r="D119" s="16">
        <f>D120+D121</f>
        <v>29952.199999999997</v>
      </c>
      <c r="E119" s="16">
        <f>E120+E121</f>
        <v>0</v>
      </c>
      <c r="F119" s="16">
        <f>F120+F121</f>
        <v>29952.199999999997</v>
      </c>
    </row>
    <row r="120" spans="1:6" ht="31.5">
      <c r="A120" s="46" t="s">
        <v>86</v>
      </c>
      <c r="B120" s="15" t="s">
        <v>161</v>
      </c>
      <c r="C120" s="14" t="s">
        <v>165</v>
      </c>
      <c r="D120" s="16">
        <v>22000.3</v>
      </c>
      <c r="E120" s="16">
        <v>0</v>
      </c>
      <c r="F120" s="16">
        <f>D120+E120</f>
        <v>22000.3</v>
      </c>
    </row>
    <row r="121" spans="1:6" ht="31.5">
      <c r="A121" s="14" t="s">
        <v>88</v>
      </c>
      <c r="B121" s="15" t="s">
        <v>121</v>
      </c>
      <c r="C121" s="14" t="s">
        <v>87</v>
      </c>
      <c r="D121" s="16">
        <f>SUM(D122:D129)</f>
        <v>7951.9</v>
      </c>
      <c r="E121" s="16">
        <f>SUM(E122:E129)</f>
        <v>0</v>
      </c>
      <c r="F121" s="16">
        <f>SUM(F122:F129)</f>
        <v>7951.9</v>
      </c>
    </row>
    <row r="122" spans="1:6" ht="31.5">
      <c r="A122" s="46" t="s">
        <v>372</v>
      </c>
      <c r="B122" s="15" t="s">
        <v>161</v>
      </c>
      <c r="C122" s="14" t="s">
        <v>209</v>
      </c>
      <c r="D122" s="16">
        <v>2669</v>
      </c>
      <c r="E122" s="16">
        <v>0</v>
      </c>
      <c r="F122" s="16">
        <f>D122+E122</f>
        <v>2669</v>
      </c>
    </row>
    <row r="123" spans="1:6" ht="15.75">
      <c r="A123" s="46" t="s">
        <v>373</v>
      </c>
      <c r="B123" s="15" t="s">
        <v>161</v>
      </c>
      <c r="C123" s="14" t="s">
        <v>210</v>
      </c>
      <c r="D123" s="16">
        <v>832.1</v>
      </c>
      <c r="E123" s="16">
        <v>0</v>
      </c>
      <c r="F123" s="16">
        <f aca="true" t="shared" si="7" ref="F123:F129">D123+E123</f>
        <v>832.1</v>
      </c>
    </row>
    <row r="124" spans="1:6" ht="15.75">
      <c r="A124" s="46" t="s">
        <v>374</v>
      </c>
      <c r="B124" s="15" t="s">
        <v>161</v>
      </c>
      <c r="C124" s="14" t="s">
        <v>253</v>
      </c>
      <c r="D124" s="16">
        <v>241.5</v>
      </c>
      <c r="E124" s="16">
        <v>0</v>
      </c>
      <c r="F124" s="16">
        <f t="shared" si="7"/>
        <v>241.5</v>
      </c>
    </row>
    <row r="125" spans="1:6" ht="19.5" customHeight="1">
      <c r="A125" s="46" t="s">
        <v>375</v>
      </c>
      <c r="B125" s="15" t="s">
        <v>162</v>
      </c>
      <c r="C125" s="14" t="s">
        <v>211</v>
      </c>
      <c r="D125" s="16">
        <v>1217.9</v>
      </c>
      <c r="E125" s="16">
        <v>0</v>
      </c>
      <c r="F125" s="16">
        <f t="shared" si="7"/>
        <v>1217.9</v>
      </c>
    </row>
    <row r="126" spans="1:6" ht="31.5">
      <c r="A126" s="46" t="s">
        <v>376</v>
      </c>
      <c r="B126" s="15" t="s">
        <v>161</v>
      </c>
      <c r="C126" s="14" t="s">
        <v>212</v>
      </c>
      <c r="D126" s="16">
        <v>482</v>
      </c>
      <c r="E126" s="16">
        <v>0</v>
      </c>
      <c r="F126" s="16">
        <f t="shared" si="7"/>
        <v>482</v>
      </c>
    </row>
    <row r="127" spans="1:6" ht="47.25">
      <c r="A127" s="46" t="s">
        <v>377</v>
      </c>
      <c r="B127" s="15" t="s">
        <v>161</v>
      </c>
      <c r="C127" s="14" t="s">
        <v>213</v>
      </c>
      <c r="D127" s="16">
        <v>1676.5</v>
      </c>
      <c r="E127" s="16">
        <v>0</v>
      </c>
      <c r="F127" s="16">
        <f t="shared" si="7"/>
        <v>1676.5</v>
      </c>
    </row>
    <row r="128" spans="1:6" ht="63">
      <c r="A128" s="46" t="s">
        <v>378</v>
      </c>
      <c r="B128" s="15" t="s">
        <v>161</v>
      </c>
      <c r="C128" s="14" t="s">
        <v>254</v>
      </c>
      <c r="D128" s="16">
        <v>0.7</v>
      </c>
      <c r="E128" s="16">
        <v>0</v>
      </c>
      <c r="F128" s="16">
        <f t="shared" si="7"/>
        <v>0.7</v>
      </c>
    </row>
    <row r="129" spans="1:6" ht="31.5">
      <c r="A129" s="46" t="s">
        <v>379</v>
      </c>
      <c r="B129" s="15" t="s">
        <v>161</v>
      </c>
      <c r="C129" s="14" t="s">
        <v>214</v>
      </c>
      <c r="D129" s="16">
        <v>832.2</v>
      </c>
      <c r="E129" s="16">
        <v>0</v>
      </c>
      <c r="F129" s="16">
        <f t="shared" si="7"/>
        <v>832.2</v>
      </c>
    </row>
    <row r="130" spans="1:6" ht="15.75">
      <c r="A130" s="42" t="s">
        <v>175</v>
      </c>
      <c r="B130" s="15" t="s">
        <v>121</v>
      </c>
      <c r="C130" s="14" t="s">
        <v>85</v>
      </c>
      <c r="D130" s="16">
        <f>D131+D132</f>
        <v>312434.3</v>
      </c>
      <c r="E130" s="16">
        <f>E131+E132</f>
        <v>0</v>
      </c>
      <c r="F130" s="16">
        <f>F131+F132</f>
        <v>312434.3</v>
      </c>
    </row>
    <row r="131" spans="1:6" ht="94.5">
      <c r="A131" s="46" t="s">
        <v>255</v>
      </c>
      <c r="B131" s="15" t="s">
        <v>162</v>
      </c>
      <c r="C131" s="14" t="s">
        <v>160</v>
      </c>
      <c r="D131" s="16">
        <v>194142.3</v>
      </c>
      <c r="E131" s="16">
        <v>0</v>
      </c>
      <c r="F131" s="16">
        <f>D131+E131</f>
        <v>194142.3</v>
      </c>
    </row>
    <row r="132" spans="1:6" ht="63">
      <c r="A132" s="46" t="s">
        <v>256</v>
      </c>
      <c r="B132" s="15" t="s">
        <v>162</v>
      </c>
      <c r="C132" s="14" t="s">
        <v>105</v>
      </c>
      <c r="D132" s="16">
        <v>118292</v>
      </c>
      <c r="E132" s="16">
        <v>0</v>
      </c>
      <c r="F132" s="16">
        <f>D132+E132</f>
        <v>118292</v>
      </c>
    </row>
    <row r="133" spans="1:6" ht="15.75">
      <c r="A133" s="35" t="s">
        <v>169</v>
      </c>
      <c r="B133" s="12" t="s">
        <v>121</v>
      </c>
      <c r="C133" s="11" t="s">
        <v>195</v>
      </c>
      <c r="D133" s="13">
        <f>D134+D139+D144</f>
        <v>574.9000000000001</v>
      </c>
      <c r="E133" s="13">
        <f>E134+E139+E144</f>
        <v>489.7</v>
      </c>
      <c r="F133" s="13">
        <f>F134+F139+F144</f>
        <v>1064.6</v>
      </c>
    </row>
    <row r="134" spans="1:6" ht="47.25">
      <c r="A134" s="14" t="s">
        <v>171</v>
      </c>
      <c r="B134" s="15" t="s">
        <v>161</v>
      </c>
      <c r="C134" s="14" t="s">
        <v>196</v>
      </c>
      <c r="D134" s="16">
        <f>D135</f>
        <v>563.7</v>
      </c>
      <c r="E134" s="16">
        <f>E135</f>
        <v>328.7</v>
      </c>
      <c r="F134" s="16">
        <f>F135</f>
        <v>892.3999999999999</v>
      </c>
    </row>
    <row r="135" spans="1:6" ht="47.25">
      <c r="A135" s="14" t="s">
        <v>172</v>
      </c>
      <c r="B135" s="15" t="s">
        <v>161</v>
      </c>
      <c r="C135" s="14" t="s">
        <v>197</v>
      </c>
      <c r="D135" s="16">
        <f>D136+D137+D138</f>
        <v>563.7</v>
      </c>
      <c r="E135" s="16">
        <f>E136+E137+E138</f>
        <v>328.7</v>
      </c>
      <c r="F135" s="16">
        <f>F136+F137+F138</f>
        <v>892.3999999999999</v>
      </c>
    </row>
    <row r="136" spans="1:6" ht="31.5">
      <c r="A136" s="46" t="s">
        <v>301</v>
      </c>
      <c r="B136" s="15" t="s">
        <v>161</v>
      </c>
      <c r="C136" s="14" t="s">
        <v>198</v>
      </c>
      <c r="D136" s="16">
        <v>411.4</v>
      </c>
      <c r="E136" s="16">
        <v>0</v>
      </c>
      <c r="F136" s="16">
        <f>D136+E136</f>
        <v>411.4</v>
      </c>
    </row>
    <row r="137" spans="1:6" ht="141.75">
      <c r="A137" s="46" t="s">
        <v>344</v>
      </c>
      <c r="B137" s="15" t="s">
        <v>161</v>
      </c>
      <c r="C137" s="14" t="s">
        <v>75</v>
      </c>
      <c r="D137" s="16">
        <v>0</v>
      </c>
      <c r="E137" s="16">
        <f>74.1+74+74+74.1</f>
        <v>296.2</v>
      </c>
      <c r="F137" s="16">
        <f>D137+E137</f>
        <v>296.2</v>
      </c>
    </row>
    <row r="138" spans="1:6" ht="15.75">
      <c r="A138" s="46" t="s">
        <v>302</v>
      </c>
      <c r="B138" s="15" t="s">
        <v>46</v>
      </c>
      <c r="C138" s="14" t="s">
        <v>47</v>
      </c>
      <c r="D138" s="16">
        <v>152.3</v>
      </c>
      <c r="E138" s="16">
        <v>32.5</v>
      </c>
      <c r="F138" s="16">
        <f>D138+E138</f>
        <v>184.8</v>
      </c>
    </row>
    <row r="139" spans="1:6" ht="47.25">
      <c r="A139" s="14" t="s">
        <v>187</v>
      </c>
      <c r="B139" s="15" t="s">
        <v>121</v>
      </c>
      <c r="C139" s="14" t="s">
        <v>186</v>
      </c>
      <c r="D139" s="16">
        <f>D141+D143</f>
        <v>11.2</v>
      </c>
      <c r="E139" s="16">
        <f>E141+E143</f>
        <v>0</v>
      </c>
      <c r="F139" s="16">
        <f>F141+F143</f>
        <v>11.2</v>
      </c>
    </row>
    <row r="140" spans="1:6" ht="15.75">
      <c r="A140" s="14" t="s">
        <v>14</v>
      </c>
      <c r="B140" s="15"/>
      <c r="C140" s="14"/>
      <c r="D140" s="16">
        <f>D141</f>
        <v>5.6</v>
      </c>
      <c r="E140" s="16">
        <f>E141</f>
        <v>0</v>
      </c>
      <c r="F140" s="16">
        <f>F141</f>
        <v>5.6</v>
      </c>
    </row>
    <row r="141" spans="1:6" ht="29.25" customHeight="1">
      <c r="A141" s="46" t="s">
        <v>91</v>
      </c>
      <c r="B141" s="15" t="s">
        <v>215</v>
      </c>
      <c r="C141" s="14" t="s">
        <v>57</v>
      </c>
      <c r="D141" s="16">
        <v>5.6</v>
      </c>
      <c r="E141" s="16">
        <v>0</v>
      </c>
      <c r="F141" s="16">
        <f>D141+E141</f>
        <v>5.6</v>
      </c>
    </row>
    <row r="142" spans="1:6" ht="15.75">
      <c r="A142" s="14" t="s">
        <v>11</v>
      </c>
      <c r="B142" s="21"/>
      <c r="C142" s="20"/>
      <c r="D142" s="16">
        <f>D143</f>
        <v>5.6</v>
      </c>
      <c r="E142" s="16">
        <f>E143</f>
        <v>0</v>
      </c>
      <c r="F142" s="16">
        <f>F143</f>
        <v>5.6</v>
      </c>
    </row>
    <row r="143" spans="1:6" ht="31.5">
      <c r="A143" s="46" t="s">
        <v>91</v>
      </c>
      <c r="B143" s="15" t="s">
        <v>215</v>
      </c>
      <c r="C143" s="14" t="s">
        <v>65</v>
      </c>
      <c r="D143" s="16">
        <v>5.6</v>
      </c>
      <c r="E143" s="16">
        <v>0</v>
      </c>
      <c r="F143" s="16">
        <f>D143+E143</f>
        <v>5.6</v>
      </c>
    </row>
    <row r="144" spans="1:6" ht="15.75">
      <c r="A144" s="14" t="s">
        <v>240</v>
      </c>
      <c r="B144" s="15" t="s">
        <v>121</v>
      </c>
      <c r="C144" s="10" t="s">
        <v>239</v>
      </c>
      <c r="D144" s="16">
        <f aca="true" t="shared" si="8" ref="D144:F145">D145</f>
        <v>0</v>
      </c>
      <c r="E144" s="16">
        <f t="shared" si="8"/>
        <v>161</v>
      </c>
      <c r="F144" s="16">
        <f t="shared" si="8"/>
        <v>161</v>
      </c>
    </row>
    <row r="145" spans="1:6" ht="15.75">
      <c r="A145" s="14" t="s">
        <v>89</v>
      </c>
      <c r="B145" s="15" t="s">
        <v>121</v>
      </c>
      <c r="C145" s="10" t="s">
        <v>144</v>
      </c>
      <c r="D145" s="16">
        <f t="shared" si="8"/>
        <v>0</v>
      </c>
      <c r="E145" s="16">
        <f t="shared" si="8"/>
        <v>161</v>
      </c>
      <c r="F145" s="16">
        <f t="shared" si="8"/>
        <v>161</v>
      </c>
    </row>
    <row r="146" spans="1:6" ht="89.25" customHeight="1">
      <c r="A146" s="51" t="s">
        <v>337</v>
      </c>
      <c r="B146" s="15" t="s">
        <v>161</v>
      </c>
      <c r="C146" s="10" t="s">
        <v>336</v>
      </c>
      <c r="D146" s="16">
        <v>0</v>
      </c>
      <c r="E146" s="16">
        <v>161</v>
      </c>
      <c r="F146" s="16">
        <f>D146+E146</f>
        <v>161</v>
      </c>
    </row>
    <row r="147" spans="1:6" ht="25.5" customHeight="1" hidden="1">
      <c r="A147" s="11" t="s">
        <v>16</v>
      </c>
      <c r="B147" s="12" t="s">
        <v>121</v>
      </c>
      <c r="C147" s="11" t="s">
        <v>17</v>
      </c>
      <c r="D147" s="13">
        <f>D148</f>
        <v>0</v>
      </c>
      <c r="E147" s="13">
        <f>E148</f>
        <v>0</v>
      </c>
      <c r="F147" s="13">
        <f>F148</f>
        <v>0</v>
      </c>
    </row>
    <row r="148" spans="1:6" ht="25.5" customHeight="1" hidden="1">
      <c r="A148" s="14" t="s">
        <v>18</v>
      </c>
      <c r="B148" s="15" t="s">
        <v>121</v>
      </c>
      <c r="C148" s="14" t="s">
        <v>19</v>
      </c>
      <c r="D148" s="16">
        <f>D149+D155+D152</f>
        <v>0</v>
      </c>
      <c r="E148" s="16">
        <f>E149+E155+E152</f>
        <v>0</v>
      </c>
      <c r="F148" s="16">
        <f>F149+F155+F152</f>
        <v>0</v>
      </c>
    </row>
    <row r="149" spans="1:6" ht="25.5" customHeight="1" hidden="1">
      <c r="A149" s="14" t="s">
        <v>20</v>
      </c>
      <c r="B149" s="15" t="s">
        <v>121</v>
      </c>
      <c r="C149" s="14" t="s">
        <v>25</v>
      </c>
      <c r="D149" s="16">
        <f>D150+D151</f>
        <v>0</v>
      </c>
      <c r="E149" s="16">
        <f>E150+E151</f>
        <v>0</v>
      </c>
      <c r="F149" s="16">
        <f>F150+F151</f>
        <v>0</v>
      </c>
    </row>
    <row r="150" spans="1:6" ht="12.75" customHeight="1" hidden="1">
      <c r="A150" s="20" t="s">
        <v>6</v>
      </c>
      <c r="B150" s="21" t="s">
        <v>215</v>
      </c>
      <c r="C150" s="20" t="s">
        <v>25</v>
      </c>
      <c r="D150" s="22">
        <v>0</v>
      </c>
      <c r="E150" s="22"/>
      <c r="F150" s="16">
        <f>D150+E150</f>
        <v>0</v>
      </c>
    </row>
    <row r="151" spans="1:6" ht="25.5" customHeight="1" hidden="1">
      <c r="A151" s="20" t="s">
        <v>7</v>
      </c>
      <c r="B151" s="21" t="s">
        <v>162</v>
      </c>
      <c r="C151" s="20" t="s">
        <v>25</v>
      </c>
      <c r="D151" s="22">
        <v>0</v>
      </c>
      <c r="E151" s="22"/>
      <c r="F151" s="16">
        <f>D151+E151</f>
        <v>0</v>
      </c>
    </row>
    <row r="152" spans="1:6" ht="25.5" customHeight="1" hidden="1">
      <c r="A152" s="14" t="s">
        <v>157</v>
      </c>
      <c r="B152" s="15" t="s">
        <v>121</v>
      </c>
      <c r="C152" s="14" t="s">
        <v>26</v>
      </c>
      <c r="D152" s="16">
        <f>SUM(D153:D156)</f>
        <v>0</v>
      </c>
      <c r="E152" s="16">
        <f>SUM(E153:E156)</f>
        <v>0</v>
      </c>
      <c r="F152" s="16">
        <f>SUM(F153:F156)</f>
        <v>0</v>
      </c>
    </row>
    <row r="153" spans="1:6" ht="25.5" customHeight="1" hidden="1">
      <c r="A153" s="20" t="s">
        <v>6</v>
      </c>
      <c r="B153" s="21" t="s">
        <v>215</v>
      </c>
      <c r="C153" s="20" t="s">
        <v>26</v>
      </c>
      <c r="D153" s="22">
        <v>0</v>
      </c>
      <c r="E153" s="22"/>
      <c r="F153" s="16">
        <f>D153+E153</f>
        <v>0</v>
      </c>
    </row>
    <row r="154" spans="1:6" ht="31.5" hidden="1">
      <c r="A154" s="20" t="s">
        <v>7</v>
      </c>
      <c r="B154" s="21" t="s">
        <v>162</v>
      </c>
      <c r="C154" s="20" t="s">
        <v>26</v>
      </c>
      <c r="D154" s="22">
        <v>0</v>
      </c>
      <c r="E154" s="22"/>
      <c r="F154" s="16">
        <f>D154+E154</f>
        <v>0</v>
      </c>
    </row>
    <row r="155" spans="1:6" ht="31.5" hidden="1">
      <c r="A155" s="14" t="s">
        <v>53</v>
      </c>
      <c r="B155" s="15" t="s">
        <v>121</v>
      </c>
      <c r="C155" s="14" t="s">
        <v>27</v>
      </c>
      <c r="D155" s="22">
        <f>D156</f>
        <v>0</v>
      </c>
      <c r="E155" s="22">
        <f>E156</f>
        <v>0</v>
      </c>
      <c r="F155" s="22">
        <f>F156</f>
        <v>0</v>
      </c>
    </row>
    <row r="156" spans="1:6" ht="15.75" hidden="1">
      <c r="A156" s="20" t="s">
        <v>6</v>
      </c>
      <c r="B156" s="21" t="s">
        <v>215</v>
      </c>
      <c r="C156" s="20" t="s">
        <v>27</v>
      </c>
      <c r="D156" s="22">
        <v>0</v>
      </c>
      <c r="E156" s="22"/>
      <c r="F156" s="16">
        <f>D156+E156</f>
        <v>0</v>
      </c>
    </row>
    <row r="157" spans="1:6" ht="15.75" hidden="1">
      <c r="A157" s="11" t="s">
        <v>191</v>
      </c>
      <c r="B157" s="12" t="s">
        <v>121</v>
      </c>
      <c r="C157" s="11" t="s">
        <v>189</v>
      </c>
      <c r="D157" s="13">
        <f aca="true" t="shared" si="9" ref="D157:F159">D158</f>
        <v>0</v>
      </c>
      <c r="E157" s="13">
        <f t="shared" si="9"/>
        <v>0</v>
      </c>
      <c r="F157" s="13">
        <f t="shared" si="9"/>
        <v>0</v>
      </c>
    </row>
    <row r="158" spans="1:6" ht="15.75" hidden="1">
      <c r="A158" s="14" t="s">
        <v>192</v>
      </c>
      <c r="B158" s="15" t="s">
        <v>121</v>
      </c>
      <c r="C158" s="14" t="s">
        <v>190</v>
      </c>
      <c r="D158" s="16">
        <f t="shared" si="9"/>
        <v>0</v>
      </c>
      <c r="E158" s="16">
        <f t="shared" si="9"/>
        <v>0</v>
      </c>
      <c r="F158" s="16">
        <f t="shared" si="9"/>
        <v>0</v>
      </c>
    </row>
    <row r="159" spans="1:6" ht="15.75" hidden="1">
      <c r="A159" s="14" t="s">
        <v>192</v>
      </c>
      <c r="B159" s="15" t="s">
        <v>121</v>
      </c>
      <c r="C159" s="14" t="s">
        <v>48</v>
      </c>
      <c r="D159" s="16">
        <f t="shared" si="9"/>
        <v>0</v>
      </c>
      <c r="E159" s="16">
        <f t="shared" si="9"/>
        <v>0</v>
      </c>
      <c r="F159" s="16">
        <f t="shared" si="9"/>
        <v>0</v>
      </c>
    </row>
    <row r="160" spans="1:6" ht="25.5" customHeight="1" hidden="1">
      <c r="A160" s="20" t="s">
        <v>7</v>
      </c>
      <c r="B160" s="21" t="s">
        <v>162</v>
      </c>
      <c r="C160" s="20" t="s">
        <v>48</v>
      </c>
      <c r="D160" s="22">
        <v>0</v>
      </c>
      <c r="E160" s="22"/>
      <c r="F160" s="16">
        <f>D160+E160</f>
        <v>0</v>
      </c>
    </row>
    <row r="161" spans="1:6" ht="78.75">
      <c r="A161" s="11" t="s">
        <v>303</v>
      </c>
      <c r="B161" s="12" t="s">
        <v>121</v>
      </c>
      <c r="C161" s="11" t="s">
        <v>304</v>
      </c>
      <c r="D161" s="13">
        <f aca="true" t="shared" si="10" ref="D161:F163">D162</f>
        <v>1.4</v>
      </c>
      <c r="E161" s="13">
        <f t="shared" si="10"/>
        <v>0</v>
      </c>
      <c r="F161" s="13">
        <f t="shared" si="10"/>
        <v>1.4</v>
      </c>
    </row>
    <row r="162" spans="1:6" ht="31.5">
      <c r="A162" s="14" t="s">
        <v>305</v>
      </c>
      <c r="B162" s="15" t="s">
        <v>121</v>
      </c>
      <c r="C162" s="14" t="s">
        <v>306</v>
      </c>
      <c r="D162" s="16">
        <f t="shared" si="10"/>
        <v>1.4</v>
      </c>
      <c r="E162" s="16">
        <f t="shared" si="10"/>
        <v>0</v>
      </c>
      <c r="F162" s="16">
        <f t="shared" si="10"/>
        <v>1.4</v>
      </c>
    </row>
    <row r="163" spans="1:6" ht="31.5">
      <c r="A163" s="14" t="s">
        <v>307</v>
      </c>
      <c r="B163" s="15" t="s">
        <v>121</v>
      </c>
      <c r="C163" s="14" t="s">
        <v>308</v>
      </c>
      <c r="D163" s="16">
        <f t="shared" si="10"/>
        <v>1.4</v>
      </c>
      <c r="E163" s="16">
        <f t="shared" si="10"/>
        <v>0</v>
      </c>
      <c r="F163" s="16">
        <f t="shared" si="10"/>
        <v>1.4</v>
      </c>
    </row>
    <row r="164" spans="1:6" ht="31.5">
      <c r="A164" s="46" t="s">
        <v>313</v>
      </c>
      <c r="B164" s="15" t="s">
        <v>161</v>
      </c>
      <c r="C164" s="14" t="s">
        <v>314</v>
      </c>
      <c r="D164" s="16">
        <v>1.4</v>
      </c>
      <c r="E164" s="16">
        <v>0</v>
      </c>
      <c r="F164" s="16">
        <f>D164+E164</f>
        <v>1.4</v>
      </c>
    </row>
    <row r="165" spans="1:6" ht="35.25" customHeight="1">
      <c r="A165" s="11" t="s">
        <v>54</v>
      </c>
      <c r="B165" s="12" t="s">
        <v>121</v>
      </c>
      <c r="C165" s="11" t="s">
        <v>55</v>
      </c>
      <c r="D165" s="34">
        <f>D166</f>
        <v>-399.29999999999995</v>
      </c>
      <c r="E165" s="40">
        <f>E166</f>
        <v>0</v>
      </c>
      <c r="F165" s="34">
        <f>F166</f>
        <v>-399.29999999999995</v>
      </c>
    </row>
    <row r="166" spans="1:6" ht="31.5">
      <c r="A166" s="14" t="s">
        <v>173</v>
      </c>
      <c r="B166" s="15" t="s">
        <v>121</v>
      </c>
      <c r="C166" s="14" t="s">
        <v>56</v>
      </c>
      <c r="D166" s="39">
        <f>SUM(D167:D169)</f>
        <v>-399.29999999999995</v>
      </c>
      <c r="E166" s="43">
        <f>SUM(E167:E169)</f>
        <v>0</v>
      </c>
      <c r="F166" s="39">
        <f>SUM(F167:F169)</f>
        <v>-399.29999999999995</v>
      </c>
    </row>
    <row r="167" spans="1:6" ht="31.5" hidden="1">
      <c r="A167" s="30" t="s">
        <v>7</v>
      </c>
      <c r="B167" s="21">
        <v>903</v>
      </c>
      <c r="C167" s="20" t="s">
        <v>56</v>
      </c>
      <c r="D167" s="41">
        <v>0</v>
      </c>
      <c r="E167" s="41"/>
      <c r="F167" s="41">
        <f>D167+E167</f>
        <v>0</v>
      </c>
    </row>
    <row r="168" spans="1:6" ht="15.75">
      <c r="A168" s="46" t="s">
        <v>21</v>
      </c>
      <c r="B168" s="15" t="s">
        <v>161</v>
      </c>
      <c r="C168" s="14" t="s">
        <v>56</v>
      </c>
      <c r="D168" s="39">
        <v>-390.29999999999995</v>
      </c>
      <c r="E168" s="43">
        <v>0</v>
      </c>
      <c r="F168" s="39">
        <f>D168+E168</f>
        <v>-390.29999999999995</v>
      </c>
    </row>
    <row r="169" spans="1:6" ht="15.75">
      <c r="A169" s="46" t="s">
        <v>52</v>
      </c>
      <c r="B169" s="15" t="s">
        <v>46</v>
      </c>
      <c r="C169" s="14" t="s">
        <v>56</v>
      </c>
      <c r="D169" s="39">
        <v>-9</v>
      </c>
      <c r="E169" s="43">
        <v>0</v>
      </c>
      <c r="F169" s="39">
        <f>D169+E169</f>
        <v>-9</v>
      </c>
    </row>
    <row r="170" spans="1:6" ht="15.75">
      <c r="A170" s="35" t="s">
        <v>111</v>
      </c>
      <c r="B170" s="12"/>
      <c r="C170" s="11"/>
      <c r="D170" s="13">
        <f>D11+D93</f>
        <v>984816.5</v>
      </c>
      <c r="E170" s="13">
        <f>E11+E93</f>
        <v>11249.899999999998</v>
      </c>
      <c r="F170" s="13">
        <f>F11+F93</f>
        <v>1000566.3999999999</v>
      </c>
    </row>
  </sheetData>
  <sheetProtection/>
  <mergeCells count="9">
    <mergeCell ref="E8:E10"/>
    <mergeCell ref="F8:F10"/>
    <mergeCell ref="B9:B10"/>
    <mergeCell ref="D8:D10"/>
    <mergeCell ref="A5:C5"/>
    <mergeCell ref="A6:C6"/>
    <mergeCell ref="B8:C8"/>
    <mergeCell ref="A8:A10"/>
    <mergeCell ref="C9:C10"/>
  </mergeCells>
  <printOptions horizontalCentered="1"/>
  <pageMargins left="1.3779527559055118" right="0.3937007874015748" top="0.7874015748031497" bottom="0.7874015748031497" header="0" footer="0.31496062992125984"/>
  <pageSetup fitToHeight="4" fitToWidth="1" horizontalDpi="600" verticalDpi="600" orientation="portrait" paperSize="9" scale="58"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G15" sqref="G15"/>
    </sheetView>
  </sheetViews>
  <sheetFormatPr defaultColWidth="9.140625" defaultRowHeight="12.75"/>
  <cols>
    <col min="1" max="1" width="11.8515625" style="52" customWidth="1"/>
    <col min="2" max="2" width="26.00390625" style="52" customWidth="1"/>
    <col min="3" max="3" width="70.8515625" style="52" customWidth="1"/>
    <col min="4" max="16384" width="9.140625" style="52" customWidth="1"/>
  </cols>
  <sheetData>
    <row r="1" spans="1:3" ht="15.75">
      <c r="A1" s="1"/>
      <c r="B1" s="1"/>
      <c r="C1" s="6" t="s">
        <v>338</v>
      </c>
    </row>
    <row r="2" spans="1:3" ht="15.75">
      <c r="A2" s="1"/>
      <c r="B2" s="1"/>
      <c r="C2" s="6" t="s">
        <v>128</v>
      </c>
    </row>
    <row r="3" spans="1:3" ht="15.75">
      <c r="A3" s="1"/>
      <c r="B3" s="1"/>
      <c r="C3" s="7" t="s">
        <v>380</v>
      </c>
    </row>
    <row r="4" spans="1:3" ht="15.75">
      <c r="A4" s="1"/>
      <c r="B4" s="1"/>
      <c r="C4" s="6"/>
    </row>
    <row r="5" spans="1:3" ht="15.75">
      <c r="A5" s="107" t="s">
        <v>339</v>
      </c>
      <c r="B5" s="107"/>
      <c r="C5" s="107"/>
    </row>
    <row r="6" spans="1:3" ht="15.75">
      <c r="A6" s="114" t="s">
        <v>311</v>
      </c>
      <c r="B6" s="114"/>
      <c r="C6" s="114"/>
    </row>
    <row r="7" spans="1:3" ht="15.75">
      <c r="A7" s="53"/>
      <c r="B7" s="54"/>
      <c r="C7" s="55"/>
    </row>
    <row r="8" spans="1:3" ht="15">
      <c r="A8" s="109" t="s">
        <v>340</v>
      </c>
      <c r="B8" s="109" t="s">
        <v>63</v>
      </c>
      <c r="C8" s="109" t="s">
        <v>341</v>
      </c>
    </row>
    <row r="9" spans="1:3" ht="15">
      <c r="A9" s="115"/>
      <c r="B9" s="115"/>
      <c r="C9" s="115"/>
    </row>
    <row r="10" spans="1:3" ht="15">
      <c r="A10" s="110"/>
      <c r="B10" s="110"/>
      <c r="C10" s="110"/>
    </row>
    <row r="11" spans="1:3" ht="15.75">
      <c r="A11" s="111" t="s">
        <v>342</v>
      </c>
      <c r="B11" s="112"/>
      <c r="C11" s="113"/>
    </row>
    <row r="12" spans="1:3" ht="31.5">
      <c r="A12" s="56" t="s">
        <v>161</v>
      </c>
      <c r="B12" s="57" t="s">
        <v>217</v>
      </c>
      <c r="C12" s="27" t="s">
        <v>176</v>
      </c>
    </row>
    <row r="13" spans="1:3" ht="31.5">
      <c r="A13" s="56" t="s">
        <v>161</v>
      </c>
      <c r="B13" s="57" t="s">
        <v>218</v>
      </c>
      <c r="C13" s="27" t="s">
        <v>219</v>
      </c>
    </row>
    <row r="14" spans="1:3" ht="47.25">
      <c r="A14" s="56" t="s">
        <v>161</v>
      </c>
      <c r="B14" s="57" t="s">
        <v>50</v>
      </c>
      <c r="C14" s="27" t="s">
        <v>223</v>
      </c>
    </row>
    <row r="15" spans="1:3" ht="47.25">
      <c r="A15" s="56" t="s">
        <v>161</v>
      </c>
      <c r="B15" s="57" t="s">
        <v>51</v>
      </c>
      <c r="C15" s="27" t="s">
        <v>224</v>
      </c>
    </row>
    <row r="16" spans="1:3" ht="15.75">
      <c r="A16" s="111" t="s">
        <v>22</v>
      </c>
      <c r="B16" s="112"/>
      <c r="C16" s="113"/>
    </row>
    <row r="17" spans="1:3" ht="47.25">
      <c r="A17" s="56" t="s">
        <v>163</v>
      </c>
      <c r="B17" s="57" t="s">
        <v>343</v>
      </c>
      <c r="C17" s="27" t="s">
        <v>345</v>
      </c>
    </row>
  </sheetData>
  <sheetProtection/>
  <mergeCells count="7">
    <mergeCell ref="A16:C16"/>
    <mergeCell ref="A5:C5"/>
    <mergeCell ref="A6:C6"/>
    <mergeCell ref="A8:A10"/>
    <mergeCell ref="B8:B10"/>
    <mergeCell ref="C8:C10"/>
    <mergeCell ref="A11:C11"/>
  </mergeCells>
  <printOptions/>
  <pageMargins left="1.1811023622047245" right="0.3937007874015748" top="0.7874015748031497" bottom="0.7874015748031497" header="0.31496062992125984" footer="0.31496062992125984"/>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B3" sqref="B3"/>
    </sheetView>
  </sheetViews>
  <sheetFormatPr defaultColWidth="9.140625" defaultRowHeight="12.75"/>
  <cols>
    <col min="1" max="1" width="48.57421875" style="58" customWidth="1"/>
    <col min="2" max="2" width="59.7109375" style="58" customWidth="1"/>
    <col min="3" max="4" width="11.00390625" style="58" bestFit="1" customWidth="1"/>
    <col min="5" max="5" width="11.57421875" style="58" customWidth="1"/>
    <col min="6" max="6" width="9.140625" style="58" customWidth="1"/>
    <col min="7" max="7" width="9.57421875" style="58" bestFit="1" customWidth="1"/>
    <col min="8" max="16384" width="9.140625" style="58" customWidth="1"/>
  </cols>
  <sheetData>
    <row r="1" ht="15.75">
      <c r="B1" s="59" t="s">
        <v>352</v>
      </c>
    </row>
    <row r="2" spans="1:2" ht="15.75">
      <c r="A2" s="60"/>
      <c r="B2" s="59" t="s">
        <v>128</v>
      </c>
    </row>
    <row r="3" spans="1:2" ht="15.75">
      <c r="A3" s="60"/>
      <c r="B3" s="59" t="s">
        <v>380</v>
      </c>
    </row>
    <row r="4" spans="1:2" ht="15.75">
      <c r="A4" s="60"/>
      <c r="B4" s="60"/>
    </row>
    <row r="5" spans="1:2" ht="15.75">
      <c r="A5" s="60"/>
      <c r="B5" s="60"/>
    </row>
    <row r="6" spans="1:2" ht="26.25" customHeight="1">
      <c r="A6" s="116" t="s">
        <v>353</v>
      </c>
      <c r="B6" s="116"/>
    </row>
    <row r="8" spans="1:2" ht="15.75">
      <c r="A8" s="60"/>
      <c r="B8" s="59" t="s">
        <v>132</v>
      </c>
    </row>
    <row r="9" spans="1:2" ht="94.5">
      <c r="A9" s="61" t="s">
        <v>133</v>
      </c>
      <c r="B9" s="61" t="s">
        <v>354</v>
      </c>
    </row>
    <row r="10" spans="1:4" ht="15.75">
      <c r="A10" s="62" t="s">
        <v>322</v>
      </c>
      <c r="B10" s="63">
        <v>5433.2</v>
      </c>
      <c r="C10" s="64"/>
      <c r="D10" s="65"/>
    </row>
    <row r="11" spans="1:4" ht="15.75">
      <c r="A11" s="62" t="s">
        <v>323</v>
      </c>
      <c r="B11" s="63">
        <v>1714.7</v>
      </c>
      <c r="C11" s="64"/>
      <c r="D11" s="65"/>
    </row>
    <row r="12" spans="1:4" ht="15.75">
      <c r="A12" s="62" t="s">
        <v>324</v>
      </c>
      <c r="B12" s="63">
        <v>28330.9</v>
      </c>
      <c r="C12" s="64"/>
      <c r="D12" s="65"/>
    </row>
    <row r="13" spans="1:4" ht="15.75">
      <c r="A13" s="62" t="s">
        <v>325</v>
      </c>
      <c r="B13" s="63">
        <v>2460.7</v>
      </c>
      <c r="C13" s="64"/>
      <c r="D13" s="65"/>
    </row>
    <row r="14" spans="1:4" ht="15.75" hidden="1">
      <c r="A14" s="62" t="s">
        <v>355</v>
      </c>
      <c r="B14" s="63"/>
      <c r="C14" s="64"/>
      <c r="D14" s="65"/>
    </row>
    <row r="15" spans="1:4" ht="15.75">
      <c r="A15" s="62" t="s">
        <v>326</v>
      </c>
      <c r="B15" s="63">
        <v>3552.1</v>
      </c>
      <c r="C15" s="64"/>
      <c r="D15" s="65"/>
    </row>
    <row r="16" spans="1:4" ht="15.75">
      <c r="A16" s="66" t="s">
        <v>134</v>
      </c>
      <c r="B16" s="67">
        <f>SUM(B10:B15)</f>
        <v>41491.6</v>
      </c>
      <c r="C16" s="64"/>
      <c r="D16" s="65"/>
    </row>
    <row r="19" ht="15.75" hidden="1"/>
    <row r="20" spans="2:10" ht="15.75" hidden="1">
      <c r="B20" s="68" t="s">
        <v>356</v>
      </c>
      <c r="C20" s="69"/>
      <c r="D20" s="70"/>
      <c r="E20" s="68" t="s">
        <v>357</v>
      </c>
      <c r="F20" s="69"/>
      <c r="G20" s="70"/>
      <c r="H20" s="68" t="s">
        <v>358</v>
      </c>
      <c r="I20" s="69"/>
      <c r="J20" s="70"/>
    </row>
    <row r="21" spans="2:10" ht="15.75" hidden="1">
      <c r="B21" s="71" t="s">
        <v>359</v>
      </c>
      <c r="C21" s="62" t="s">
        <v>360</v>
      </c>
      <c r="D21" s="72" t="s">
        <v>361</v>
      </c>
      <c r="E21" s="71" t="s">
        <v>359</v>
      </c>
      <c r="F21" s="62" t="s">
        <v>360</v>
      </c>
      <c r="G21" s="72" t="s">
        <v>361</v>
      </c>
      <c r="H21" s="71" t="s">
        <v>359</v>
      </c>
      <c r="I21" s="62" t="s">
        <v>360</v>
      </c>
      <c r="J21" s="72" t="s">
        <v>362</v>
      </c>
    </row>
    <row r="22" spans="1:10" ht="15.75" hidden="1">
      <c r="A22" s="73" t="s">
        <v>322</v>
      </c>
      <c r="B22" s="74">
        <v>2109.3</v>
      </c>
      <c r="C22" s="75">
        <v>6279.5</v>
      </c>
      <c r="D22" s="76">
        <f aca="true" t="shared" si="0" ref="D22:D27">B22+C22</f>
        <v>8388.8</v>
      </c>
      <c r="E22" s="74">
        <v>3367</v>
      </c>
      <c r="F22" s="63">
        <v>5217.7</v>
      </c>
      <c r="G22" s="77">
        <f aca="true" t="shared" si="1" ref="G22:G27">E22+F22</f>
        <v>8584.7</v>
      </c>
      <c r="H22" s="74">
        <f>E22-B22</f>
        <v>1257.6999999999998</v>
      </c>
      <c r="I22" s="63">
        <f>F22-C22</f>
        <v>-1061.8000000000002</v>
      </c>
      <c r="J22" s="76">
        <f>H22+I22</f>
        <v>195.89999999999964</v>
      </c>
    </row>
    <row r="23" spans="1:10" ht="15.75" hidden="1">
      <c r="A23" s="73" t="s">
        <v>323</v>
      </c>
      <c r="B23" s="74">
        <v>8113.6</v>
      </c>
      <c r="C23" s="75">
        <v>1809.1</v>
      </c>
      <c r="D23" s="76">
        <f t="shared" si="0"/>
        <v>9922.7</v>
      </c>
      <c r="E23" s="74">
        <v>8501</v>
      </c>
      <c r="F23" s="63">
        <v>1561.2</v>
      </c>
      <c r="G23" s="77">
        <f t="shared" si="1"/>
        <v>10062.2</v>
      </c>
      <c r="H23" s="74">
        <f aca="true" t="shared" si="2" ref="H23:H28">E23-B23</f>
        <v>387.39999999999964</v>
      </c>
      <c r="I23" s="63">
        <f>F23-C23</f>
        <v>-247.89999999999986</v>
      </c>
      <c r="J23" s="76">
        <f aca="true" t="shared" si="3" ref="J23:J28">H23+I23</f>
        <v>139.49999999999977</v>
      </c>
    </row>
    <row r="24" spans="1:10" ht="15.75" hidden="1">
      <c r="A24" s="73" t="s">
        <v>324</v>
      </c>
      <c r="B24" s="74"/>
      <c r="C24" s="75">
        <v>25634.4</v>
      </c>
      <c r="D24" s="76">
        <f t="shared" si="0"/>
        <v>25634.4</v>
      </c>
      <c r="E24" s="74"/>
      <c r="F24" s="63">
        <v>26918.9</v>
      </c>
      <c r="G24" s="77">
        <f t="shared" si="1"/>
        <v>26918.9</v>
      </c>
      <c r="H24" s="74">
        <f t="shared" si="2"/>
        <v>0</v>
      </c>
      <c r="I24" s="63">
        <f>F24-C24</f>
        <v>1284.5</v>
      </c>
      <c r="J24" s="76">
        <f t="shared" si="3"/>
        <v>1284.5</v>
      </c>
    </row>
    <row r="25" spans="1:10" ht="15.75" hidden="1">
      <c r="A25" s="73" t="s">
        <v>325</v>
      </c>
      <c r="B25" s="74"/>
      <c r="C25" s="75">
        <v>2259.2</v>
      </c>
      <c r="D25" s="76">
        <f t="shared" si="0"/>
        <v>2259.2</v>
      </c>
      <c r="E25" s="74"/>
      <c r="F25" s="63">
        <v>2355.2</v>
      </c>
      <c r="G25" s="77">
        <f t="shared" si="1"/>
        <v>2355.2</v>
      </c>
      <c r="H25" s="74">
        <f t="shared" si="2"/>
        <v>0</v>
      </c>
      <c r="I25" s="63">
        <f>F25-C25</f>
        <v>96</v>
      </c>
      <c r="J25" s="76">
        <f t="shared" si="3"/>
        <v>96</v>
      </c>
    </row>
    <row r="26" spans="1:10" ht="15.75" hidden="1">
      <c r="A26" s="73" t="s">
        <v>355</v>
      </c>
      <c r="B26" s="74"/>
      <c r="C26" s="75">
        <v>0</v>
      </c>
      <c r="D26" s="76">
        <f t="shared" si="0"/>
        <v>0</v>
      </c>
      <c r="E26" s="74"/>
      <c r="F26" s="63"/>
      <c r="G26" s="77">
        <f t="shared" si="1"/>
        <v>0</v>
      </c>
      <c r="H26" s="74">
        <f t="shared" si="2"/>
        <v>0</v>
      </c>
      <c r="I26" s="63">
        <f>F26-C26</f>
        <v>0</v>
      </c>
      <c r="J26" s="76">
        <f t="shared" si="3"/>
        <v>0</v>
      </c>
    </row>
    <row r="27" spans="1:10" ht="15.75" hidden="1">
      <c r="A27" s="73" t="s">
        <v>326</v>
      </c>
      <c r="B27" s="74">
        <v>10022.8</v>
      </c>
      <c r="C27" s="75">
        <v>3428.8</v>
      </c>
      <c r="D27" s="76">
        <f t="shared" si="0"/>
        <v>13451.599999999999</v>
      </c>
      <c r="E27" s="74">
        <v>10270.3</v>
      </c>
      <c r="F27" s="63">
        <v>3358</v>
      </c>
      <c r="G27" s="77">
        <f t="shared" si="1"/>
        <v>13628.3</v>
      </c>
      <c r="H27" s="74">
        <f t="shared" si="2"/>
        <v>247.5</v>
      </c>
      <c r="I27" s="63">
        <f>F27-C27</f>
        <v>-70.80000000000018</v>
      </c>
      <c r="J27" s="76">
        <f t="shared" si="3"/>
        <v>176.69999999999982</v>
      </c>
    </row>
    <row r="28" spans="1:10" ht="16.5" hidden="1" thickBot="1">
      <c r="A28" s="78" t="s">
        <v>134</v>
      </c>
      <c r="B28" s="79">
        <f aca="true" t="shared" si="4" ref="B28:G28">SUM(B22:B27)</f>
        <v>20245.7</v>
      </c>
      <c r="C28" s="80">
        <f t="shared" si="4"/>
        <v>39411</v>
      </c>
      <c r="D28" s="81">
        <f t="shared" si="4"/>
        <v>59656.7</v>
      </c>
      <c r="E28" s="82">
        <f t="shared" si="4"/>
        <v>22138.3</v>
      </c>
      <c r="F28" s="83">
        <f t="shared" si="4"/>
        <v>39411</v>
      </c>
      <c r="G28" s="84">
        <f t="shared" si="4"/>
        <v>61549.3</v>
      </c>
      <c r="H28" s="79">
        <f t="shared" si="2"/>
        <v>1892.5999999999985</v>
      </c>
      <c r="I28" s="83">
        <f>SUM(I22:I27)</f>
        <v>-2.2737367544323206E-13</v>
      </c>
      <c r="J28" s="84">
        <f t="shared" si="3"/>
        <v>1892.5999999999983</v>
      </c>
    </row>
  </sheetData>
  <sheetProtection/>
  <mergeCells count="1">
    <mergeCell ref="A6:B6"/>
  </mergeCells>
  <printOptions/>
  <pageMargins left="1.3779527559055118" right="0.3937007874015748" top="0.7874015748031497" bottom="0.7874015748031497" header="0.31496062992125984" footer="0.31496062992125984"/>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B1">
      <selection activeCell="M7" sqref="M7"/>
    </sheetView>
  </sheetViews>
  <sheetFormatPr defaultColWidth="9.140625" defaultRowHeight="12.75"/>
  <cols>
    <col min="1" max="1" width="32.7109375" style="85" customWidth="1"/>
    <col min="2" max="2" width="10.7109375" style="85" customWidth="1"/>
    <col min="3" max="3" width="14.57421875" style="85" customWidth="1"/>
    <col min="4" max="4" width="12.421875" style="85" customWidth="1"/>
    <col min="5" max="5" width="11.421875" style="85" customWidth="1"/>
    <col min="6" max="6" width="17.00390625" style="85" customWidth="1"/>
    <col min="7" max="8" width="17.57421875" style="85" customWidth="1"/>
    <col min="9" max="10" width="12.421875" style="85" customWidth="1"/>
    <col min="11" max="11" width="14.8515625" style="85" customWidth="1"/>
    <col min="12" max="12" width="13.421875" style="85" customWidth="1"/>
    <col min="13" max="13" width="18.8515625" style="85" customWidth="1"/>
    <col min="14" max="16384" width="9.140625" style="85" customWidth="1"/>
  </cols>
  <sheetData>
    <row r="1" ht="15.75">
      <c r="L1" s="59" t="s">
        <v>315</v>
      </c>
    </row>
    <row r="2" ht="15.75">
      <c r="L2" s="59" t="s">
        <v>128</v>
      </c>
    </row>
    <row r="3" ht="15.75">
      <c r="L3" s="7" t="s">
        <v>382</v>
      </c>
    </row>
    <row r="6" spans="1:12" s="60" customFormat="1" ht="15.75">
      <c r="A6" s="116" t="s">
        <v>316</v>
      </c>
      <c r="B6" s="116"/>
      <c r="C6" s="116"/>
      <c r="D6" s="116"/>
      <c r="E6" s="116"/>
      <c r="F6" s="116"/>
      <c r="G6" s="116"/>
      <c r="H6" s="116"/>
      <c r="I6" s="116"/>
      <c r="J6" s="116"/>
      <c r="K6" s="116"/>
      <c r="L6" s="116"/>
    </row>
    <row r="8" s="60" customFormat="1" ht="15.75">
      <c r="L8" s="59" t="s">
        <v>132</v>
      </c>
    </row>
    <row r="9" spans="1:12" ht="126">
      <c r="A9" s="61" t="s">
        <v>133</v>
      </c>
      <c r="B9" s="61" t="s">
        <v>327</v>
      </c>
      <c r="C9" s="61" t="s">
        <v>328</v>
      </c>
      <c r="D9" s="61" t="s">
        <v>365</v>
      </c>
      <c r="E9" s="61" t="s">
        <v>334</v>
      </c>
      <c r="F9" s="61" t="s">
        <v>329</v>
      </c>
      <c r="G9" s="61" t="s">
        <v>330</v>
      </c>
      <c r="H9" s="61" t="s">
        <v>331</v>
      </c>
      <c r="I9" s="61" t="s">
        <v>332</v>
      </c>
      <c r="J9" s="61" t="s">
        <v>333</v>
      </c>
      <c r="K9" s="61" t="s">
        <v>364</v>
      </c>
      <c r="L9" s="61" t="s">
        <v>321</v>
      </c>
    </row>
    <row r="10" spans="1:12" ht="31.5">
      <c r="A10" s="86" t="s">
        <v>322</v>
      </c>
      <c r="B10" s="87">
        <v>0</v>
      </c>
      <c r="C10" s="87">
        <f>2200+359.4</f>
        <v>2559.4</v>
      </c>
      <c r="D10" s="87">
        <v>5500</v>
      </c>
      <c r="E10" s="87">
        <v>0</v>
      </c>
      <c r="F10" s="87">
        <v>0</v>
      </c>
      <c r="G10" s="87">
        <v>0</v>
      </c>
      <c r="H10" s="87">
        <v>0</v>
      </c>
      <c r="I10" s="87">
        <v>0</v>
      </c>
      <c r="J10" s="87">
        <v>0</v>
      </c>
      <c r="K10" s="87">
        <v>0</v>
      </c>
      <c r="L10" s="88">
        <f aca="true" t="shared" si="0" ref="L10:L15">SUM(B10:K10)</f>
        <v>8059.4</v>
      </c>
    </row>
    <row r="11" spans="1:12" ht="31.5">
      <c r="A11" s="86" t="s">
        <v>323</v>
      </c>
      <c r="B11" s="87">
        <v>0</v>
      </c>
      <c r="C11" s="87">
        <v>0</v>
      </c>
      <c r="D11" s="87">
        <v>0</v>
      </c>
      <c r="E11" s="87">
        <v>500</v>
      </c>
      <c r="F11" s="87">
        <v>1580</v>
      </c>
      <c r="G11" s="87">
        <v>0</v>
      </c>
      <c r="H11" s="87">
        <v>0</v>
      </c>
      <c r="I11" s="87">
        <v>0</v>
      </c>
      <c r="J11" s="87">
        <v>0</v>
      </c>
      <c r="K11" s="87">
        <v>300</v>
      </c>
      <c r="L11" s="88">
        <f t="shared" si="0"/>
        <v>2380</v>
      </c>
    </row>
    <row r="12" spans="1:12" ht="31.5">
      <c r="A12" s="86" t="s">
        <v>324</v>
      </c>
      <c r="B12" s="87">
        <v>0</v>
      </c>
      <c r="C12" s="87">
        <v>0</v>
      </c>
      <c r="D12" s="87">
        <v>0</v>
      </c>
      <c r="E12" s="87">
        <v>0</v>
      </c>
      <c r="F12" s="87">
        <v>0</v>
      </c>
      <c r="G12" s="87">
        <v>4200</v>
      </c>
      <c r="H12" s="87">
        <v>0</v>
      </c>
      <c r="I12" s="87">
        <v>0</v>
      </c>
      <c r="J12" s="87">
        <v>0</v>
      </c>
      <c r="K12" s="87">
        <v>0</v>
      </c>
      <c r="L12" s="88">
        <f t="shared" si="0"/>
        <v>4200</v>
      </c>
    </row>
    <row r="13" spans="1:12" ht="31.5">
      <c r="A13" s="86" t="s">
        <v>325</v>
      </c>
      <c r="B13" s="87">
        <v>0</v>
      </c>
      <c r="C13" s="87">
        <v>0</v>
      </c>
      <c r="D13" s="87">
        <v>0</v>
      </c>
      <c r="E13" s="87">
        <v>0</v>
      </c>
      <c r="F13" s="87">
        <v>0</v>
      </c>
      <c r="G13" s="87">
        <v>0</v>
      </c>
      <c r="H13" s="87">
        <v>2000</v>
      </c>
      <c r="I13" s="87">
        <f>3489.2+3500+5000</f>
        <v>11989.2</v>
      </c>
      <c r="J13" s="87">
        <f>510.8+650</f>
        <v>1160.8</v>
      </c>
      <c r="K13" s="87">
        <v>0</v>
      </c>
      <c r="L13" s="88">
        <f t="shared" si="0"/>
        <v>15150</v>
      </c>
    </row>
    <row r="14" spans="1:12" ht="31.5">
      <c r="A14" s="86" t="s">
        <v>355</v>
      </c>
      <c r="B14" s="87">
        <v>0</v>
      </c>
      <c r="C14" s="87">
        <v>0</v>
      </c>
      <c r="D14" s="87">
        <v>0</v>
      </c>
      <c r="E14" s="87">
        <v>0</v>
      </c>
      <c r="F14" s="87">
        <v>0</v>
      </c>
      <c r="G14" s="87">
        <v>0</v>
      </c>
      <c r="H14" s="87">
        <v>0</v>
      </c>
      <c r="I14" s="87">
        <v>0</v>
      </c>
      <c r="J14" s="87">
        <v>0</v>
      </c>
      <c r="K14" s="87">
        <v>1222.6</v>
      </c>
      <c r="L14" s="88">
        <f t="shared" si="0"/>
        <v>1222.6</v>
      </c>
    </row>
    <row r="15" spans="1:12" ht="31.5">
      <c r="A15" s="86" t="s">
        <v>363</v>
      </c>
      <c r="B15" s="87">
        <v>528.7</v>
      </c>
      <c r="C15" s="87">
        <v>0</v>
      </c>
      <c r="D15" s="87">
        <v>0</v>
      </c>
      <c r="E15" s="87">
        <v>0</v>
      </c>
      <c r="F15" s="87">
        <v>0</v>
      </c>
      <c r="G15" s="87">
        <v>0</v>
      </c>
      <c r="H15" s="87">
        <v>0</v>
      </c>
      <c r="I15" s="87">
        <v>0</v>
      </c>
      <c r="J15" s="87">
        <v>0</v>
      </c>
      <c r="K15" s="87">
        <v>0</v>
      </c>
      <c r="L15" s="88">
        <f t="shared" si="0"/>
        <v>528.7</v>
      </c>
    </row>
    <row r="16" spans="1:12" ht="15.75">
      <c r="A16" s="66" t="s">
        <v>134</v>
      </c>
      <c r="B16" s="89">
        <f>SUM(B10:B15)</f>
        <v>528.7</v>
      </c>
      <c r="C16" s="89">
        <f>SUM(C10:C15)</f>
        <v>2559.4</v>
      </c>
      <c r="D16" s="89">
        <f>SUM(D10:D15)</f>
        <v>5500</v>
      </c>
      <c r="E16" s="89">
        <f>SUM(E10:E15)</f>
        <v>500</v>
      </c>
      <c r="F16" s="89">
        <f>SUM(F10:F13)</f>
        <v>1580</v>
      </c>
      <c r="G16" s="89">
        <f aca="true" t="shared" si="1" ref="G16:L16">SUM(G10:G15)</f>
        <v>4200</v>
      </c>
      <c r="H16" s="89">
        <f t="shared" si="1"/>
        <v>2000</v>
      </c>
      <c r="I16" s="89">
        <f t="shared" si="1"/>
        <v>11989.2</v>
      </c>
      <c r="J16" s="89">
        <f t="shared" si="1"/>
        <v>1160.8</v>
      </c>
      <c r="K16" s="89">
        <f t="shared" si="1"/>
        <v>1522.6</v>
      </c>
      <c r="L16" s="67">
        <f t="shared" si="1"/>
        <v>31540.7</v>
      </c>
    </row>
  </sheetData>
  <sheetProtection/>
  <mergeCells count="1">
    <mergeCell ref="A6:L6"/>
  </mergeCells>
  <printOptions/>
  <pageMargins left="0.7874015748031497" right="0.7874015748031497" top="1.1811023622047245" bottom="0.3937007874015748" header="0" footer="0"/>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tabSelected="1" zoomScalePageLayoutView="0" workbookViewId="0" topLeftCell="B1">
      <selection activeCell="D4" sqref="D4"/>
    </sheetView>
  </sheetViews>
  <sheetFormatPr defaultColWidth="9.140625" defaultRowHeight="12.75"/>
  <cols>
    <col min="1" max="1" width="61.140625" style="60" customWidth="1"/>
    <col min="2" max="2" width="13.7109375" style="60" customWidth="1"/>
    <col min="3" max="3" width="9.140625" style="60" customWidth="1"/>
    <col min="4" max="4" width="55.8515625" style="60" customWidth="1"/>
    <col min="5" max="5" width="7.8515625" style="90" bestFit="1" customWidth="1"/>
    <col min="6" max="6" width="21.421875" style="60" bestFit="1" customWidth="1"/>
    <col min="7" max="7" width="15.28125" style="60" customWidth="1"/>
    <col min="8" max="8" width="0" style="60" hidden="1" customWidth="1"/>
    <col min="9" max="16384" width="9.140625" style="60" customWidth="1"/>
  </cols>
  <sheetData>
    <row r="1" spans="2:7" ht="15.75">
      <c r="B1" s="59" t="s">
        <v>317</v>
      </c>
      <c r="G1" s="59" t="s">
        <v>318</v>
      </c>
    </row>
    <row r="2" spans="2:7" ht="15.75">
      <c r="B2" s="59" t="s">
        <v>60</v>
      </c>
      <c r="G2" s="59" t="s">
        <v>128</v>
      </c>
    </row>
    <row r="3" spans="2:7" ht="15.75">
      <c r="B3" s="7" t="s">
        <v>383</v>
      </c>
      <c r="G3" s="7" t="s">
        <v>380</v>
      </c>
    </row>
    <row r="4" ht="15.75">
      <c r="G4" s="59"/>
    </row>
    <row r="5" ht="15.75">
      <c r="G5" s="59"/>
    </row>
    <row r="6" ht="15.75">
      <c r="G6" s="59"/>
    </row>
    <row r="7" spans="1:7" s="91" customFormat="1" ht="15.75">
      <c r="A7" s="117" t="s">
        <v>127</v>
      </c>
      <c r="B7" s="117"/>
      <c r="D7" s="117" t="s">
        <v>265</v>
      </c>
      <c r="E7" s="117"/>
      <c r="F7" s="117"/>
      <c r="G7" s="117"/>
    </row>
    <row r="8" spans="1:7" s="91" customFormat="1" ht="15.75">
      <c r="A8" s="117" t="s">
        <v>319</v>
      </c>
      <c r="B8" s="117"/>
      <c r="D8" s="117" t="s">
        <v>311</v>
      </c>
      <c r="E8" s="117"/>
      <c r="F8" s="117"/>
      <c r="G8" s="117"/>
    </row>
    <row r="9" spans="2:7" ht="15.75">
      <c r="B9" s="59" t="s">
        <v>118</v>
      </c>
      <c r="D9" s="91"/>
      <c r="E9" s="92"/>
      <c r="F9" s="91"/>
      <c r="G9" s="59" t="s">
        <v>118</v>
      </c>
    </row>
    <row r="10" spans="1:7" s="91" customFormat="1" ht="15.75">
      <c r="A10" s="93" t="s">
        <v>114</v>
      </c>
      <c r="B10" s="93" t="s">
        <v>320</v>
      </c>
      <c r="D10" s="93" t="s">
        <v>119</v>
      </c>
      <c r="E10" s="94" t="s">
        <v>137</v>
      </c>
      <c r="F10" s="93" t="s">
        <v>120</v>
      </c>
      <c r="G10" s="93" t="s">
        <v>320</v>
      </c>
    </row>
    <row r="11" spans="1:8" s="91" customFormat="1" ht="31.5">
      <c r="A11" s="66" t="s">
        <v>115</v>
      </c>
      <c r="B11" s="95">
        <f>B12-B15</f>
        <v>1633.4</v>
      </c>
      <c r="D11" s="96" t="s">
        <v>264</v>
      </c>
      <c r="E11" s="97" t="s">
        <v>121</v>
      </c>
      <c r="F11" s="98" t="s">
        <v>216</v>
      </c>
      <c r="G11" s="95">
        <f>G12+G15+G18</f>
        <v>54421.49999999998</v>
      </c>
      <c r="H11" s="91">
        <v>59964.3</v>
      </c>
    </row>
    <row r="12" spans="1:7" ht="63">
      <c r="A12" s="50" t="s">
        <v>116</v>
      </c>
      <c r="B12" s="99">
        <f>B13+B14</f>
        <v>1633.4</v>
      </c>
      <c r="D12" s="50" t="s">
        <v>221</v>
      </c>
      <c r="E12" s="100" t="s">
        <v>121</v>
      </c>
      <c r="F12" s="101" t="s">
        <v>220</v>
      </c>
      <c r="G12" s="99">
        <f>G13-G14</f>
        <v>1633.4</v>
      </c>
    </row>
    <row r="13" spans="1:7" ht="47.25">
      <c r="A13" s="51" t="str">
        <f>D13</f>
        <v>Получение кредитов от кредитных организаций бюджетами муниципальных районов в валюте Российской Федерации</v>
      </c>
      <c r="B13" s="99">
        <f>G13</f>
        <v>1633.4</v>
      </c>
      <c r="D13" s="51" t="s">
        <v>176</v>
      </c>
      <c r="E13" s="100" t="s">
        <v>161</v>
      </c>
      <c r="F13" s="101" t="s">
        <v>217</v>
      </c>
      <c r="G13" s="16">
        <v>1633.4</v>
      </c>
    </row>
    <row r="14" spans="1:7" ht="63">
      <c r="A14" s="51"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99">
        <f>G16</f>
        <v>0</v>
      </c>
      <c r="D14" s="51" t="s">
        <v>219</v>
      </c>
      <c r="E14" s="100" t="s">
        <v>161</v>
      </c>
      <c r="F14" s="101" t="s">
        <v>218</v>
      </c>
      <c r="G14" s="16">
        <v>0</v>
      </c>
    </row>
    <row r="15" spans="1:7" ht="63">
      <c r="A15" s="50" t="s">
        <v>117</v>
      </c>
      <c r="B15" s="99">
        <f>B16+B17</f>
        <v>0</v>
      </c>
      <c r="D15" s="50" t="s">
        <v>188</v>
      </c>
      <c r="E15" s="100" t="s">
        <v>121</v>
      </c>
      <c r="F15" s="101" t="s">
        <v>222</v>
      </c>
      <c r="G15" s="43">
        <f>G16-G17</f>
        <v>0</v>
      </c>
    </row>
    <row r="16" spans="1:7" ht="63">
      <c r="A16" s="51" t="str">
        <f>D14</f>
        <v>Погашение бюджетами муниципальных районов кредитов от кредитных организаций в валюте Российской Федерации</v>
      </c>
      <c r="B16" s="99">
        <f>G14</f>
        <v>0</v>
      </c>
      <c r="D16" s="51" t="s">
        <v>223</v>
      </c>
      <c r="E16" s="100" t="s">
        <v>161</v>
      </c>
      <c r="F16" s="101" t="s">
        <v>50</v>
      </c>
      <c r="G16" s="16">
        <v>0</v>
      </c>
    </row>
    <row r="17" spans="1:7" ht="63">
      <c r="A17" s="51"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99">
        <f>G17</f>
        <v>0</v>
      </c>
      <c r="D17" s="51" t="s">
        <v>224</v>
      </c>
      <c r="E17" s="100" t="s">
        <v>161</v>
      </c>
      <c r="F17" s="101" t="s">
        <v>51</v>
      </c>
      <c r="G17" s="16">
        <v>0</v>
      </c>
    </row>
    <row r="18" spans="4:8" ht="31.5">
      <c r="D18" s="96" t="s">
        <v>145</v>
      </c>
      <c r="E18" s="97" t="s">
        <v>121</v>
      </c>
      <c r="F18" s="102" t="s">
        <v>225</v>
      </c>
      <c r="G18" s="13">
        <f>G19+G20</f>
        <v>52788.09999999998</v>
      </c>
      <c r="H18" s="60">
        <v>52788.1</v>
      </c>
    </row>
    <row r="19" spans="4:7" ht="31.5">
      <c r="D19" s="51" t="s">
        <v>125</v>
      </c>
      <c r="E19" s="100" t="s">
        <v>121</v>
      </c>
      <c r="F19" s="103" t="s">
        <v>226</v>
      </c>
      <c r="G19" s="39">
        <f>-(прил2!F170+G13+G16)</f>
        <v>-1002199.7999999999</v>
      </c>
    </row>
    <row r="20" spans="4:8" ht="31.5">
      <c r="D20" s="51" t="s">
        <v>124</v>
      </c>
      <c r="E20" s="100" t="s">
        <v>121</v>
      </c>
      <c r="F20" s="103" t="s">
        <v>227</v>
      </c>
      <c r="G20" s="16">
        <f>1043649.6+88.4+11249.9+G14+G17</f>
        <v>1054987.9</v>
      </c>
      <c r="H20" s="60">
        <f>H11-H18</f>
        <v>7176.200000000004</v>
      </c>
    </row>
  </sheetData>
  <sheetProtection/>
  <mergeCells count="4">
    <mergeCell ref="D7:G7"/>
    <mergeCell ref="D8:G8"/>
    <mergeCell ref="A7:B7"/>
    <mergeCell ref="A8:B8"/>
  </mergeCells>
  <printOptions horizontalCentered="1"/>
  <pageMargins left="0.7874015748031497" right="0.7874015748031497" top="1.3779527559055118" bottom="0.3937007874015748" header="0" footer="0"/>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User</cp:lastModifiedBy>
  <cp:lastPrinted>2016-06-03T06:12:50Z</cp:lastPrinted>
  <dcterms:created xsi:type="dcterms:W3CDTF">1996-10-08T23:32:33Z</dcterms:created>
  <dcterms:modified xsi:type="dcterms:W3CDTF">2016-06-03T06:50:44Z</dcterms:modified>
  <cp:category/>
  <cp:version/>
  <cp:contentType/>
  <cp:contentStatus/>
</cp:coreProperties>
</file>