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2" activeTab="3"/>
  </bookViews>
  <sheets>
    <sheet name="отчет об исполнении мероприятий" sheetId="1" r:id="rId1"/>
    <sheet name="Отчет об использовании бюджетны" sheetId="2" r:id="rId2"/>
    <sheet name="Оценка степени достижения задач" sheetId="3" r:id="rId3"/>
    <sheet name="Отчет об исполении целевых пока" sheetId="4" r:id="rId4"/>
  </sheets>
  <definedNames/>
  <calcPr fullCalcOnLoad="1"/>
</workbook>
</file>

<file path=xl/sharedStrings.xml><?xml version="1.0" encoding="utf-8"?>
<sst xmlns="http://schemas.openxmlformats.org/spreadsheetml/2006/main" count="448" uniqueCount="272">
  <si>
    <t>ОТЧЕТ</t>
  </si>
  <si>
    <t>№ п/п</t>
  </si>
  <si>
    <t xml:space="preserve">Наименование целевого показателя </t>
  </si>
  <si>
    <t>Ед. изм.</t>
  </si>
  <si>
    <t xml:space="preserve">Плановое значение </t>
  </si>
  <si>
    <t xml:space="preserve">Фактическое значение </t>
  </si>
  <si>
    <t xml:space="preserve">Отклонение фактического значения от планового </t>
  </si>
  <si>
    <t xml:space="preserve">Обснование причин отклонения </t>
  </si>
  <si>
    <t xml:space="preserve">Программа </t>
  </si>
  <si>
    <t xml:space="preserve">ОБ ИСПОЛНЕНИИ ЦЕЛЕВЫХ ПОКАЗАТЕЛЕЙ ПРОГРАММЫ </t>
  </si>
  <si>
    <t xml:space="preserve">Наименование подпрограммы, Программы, ведомственной целевой программы, основного мероприятия, мероприятия </t>
  </si>
  <si>
    <t xml:space="preserve">Ответственный исполнитель </t>
  </si>
  <si>
    <t>Плановый срок исполнения мероприятия (месяц, квартал)</t>
  </si>
  <si>
    <t xml:space="preserve">Источник финансирования </t>
  </si>
  <si>
    <t>Профинансировано за отчетный период, тыс. руб.</t>
  </si>
  <si>
    <t xml:space="preserve">Наименование показателя объема мероприятия, ед. изм. </t>
  </si>
  <si>
    <t xml:space="preserve">Фактическое значение показателя мероприятия </t>
  </si>
  <si>
    <t>Обоснование причин отклонения (при наличии)</t>
  </si>
  <si>
    <t xml:space="preserve">ОТЧЕТ </t>
  </si>
  <si>
    <t>ОБ ИСПОЛНЕНИИ МЕРОПРИЯТИЙ ПРОГРАММ</t>
  </si>
  <si>
    <t xml:space="preserve">Наименование Програмы, подпрограммы Программы, ведомственной целевой программы, основного мероприятия, мероприятия </t>
  </si>
  <si>
    <t>Отвественный исполнитель, соисполнители, участники, исполнители</t>
  </si>
  <si>
    <t>Расходы бюджета МО г. Бодайбо и района, тыс. руб.</t>
  </si>
  <si>
    <t xml:space="preserve">план на 1 января отчетного года </t>
  </si>
  <si>
    <t xml:space="preserve">исполнение на отчетную дату </t>
  </si>
  <si>
    <t>всего, в том числе:</t>
  </si>
  <si>
    <t xml:space="preserve">отвественный исполнитель Программы </t>
  </si>
  <si>
    <t>ОБ ИСПОЛЬЗОВАНИИ БЮДЖЕТНЫХ АССИГНОВАНИЙ</t>
  </si>
  <si>
    <t>БЮДЖЕТА  МО Г. БОДАЙБО И РАЙОНА НА РЕАЛИЗАЦИЮ</t>
  </si>
  <si>
    <t xml:space="preserve">Задачи Программы </t>
  </si>
  <si>
    <t xml:space="preserve">Оценка степени достижения задач Программы </t>
  </si>
  <si>
    <t>Факты, однозначно свидетельствующие об объективной оценке</t>
  </si>
  <si>
    <t xml:space="preserve">в полной мере </t>
  </si>
  <si>
    <t xml:space="preserve">частично </t>
  </si>
  <si>
    <t xml:space="preserve">не достигнуты </t>
  </si>
  <si>
    <t>Задача № 1: Организация предоставления доступного и качественного дошкольного образования в дошкольных образовательных организациях.</t>
  </si>
  <si>
    <t>1.1.</t>
  </si>
  <si>
    <t xml:space="preserve">Обеспечение деятельности (оказание услуг) муниципальных дошкольных организаций </t>
  </si>
  <si>
    <t>1.2.</t>
  </si>
  <si>
    <t xml:space="preserve">Обеспечение бесплатным питанием детей дошкольного и школьного возраста, посещающих муниципальные образовательные организации </t>
  </si>
  <si>
    <t>1.3.</t>
  </si>
  <si>
    <t>Укрепление материально-технической базы для создания современной развивающей среды</t>
  </si>
  <si>
    <t>1.4.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</si>
  <si>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</si>
  <si>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1.5.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</si>
  <si>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</si>
  <si>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1.6.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</si>
  <si>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</si>
  <si>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1.7.</t>
  </si>
  <si>
    <t>1.8.</t>
  </si>
  <si>
    <t xml:space="preserve"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</t>
  </si>
  <si>
    <t xml:space="preserve">Управление образования;
МКУ «Ресурсный центр»;
МКУ «ЦБ ОУ»;
МУ «РЭС»;
Образовательные организации
</t>
  </si>
  <si>
    <t xml:space="preserve">МКУ «ЦБ ОУ»;
Образовательные организации
</t>
  </si>
  <si>
    <t xml:space="preserve">Управление образования;
Образовательные организации
</t>
  </si>
  <si>
    <t xml:space="preserve">МКУ «ЦБ ОУ»;
Образовательные организации
</t>
  </si>
  <si>
    <t xml:space="preserve">Управление образования;
МКУ «ЦБ ОУ»
Образовательные организации
</t>
  </si>
  <si>
    <t xml:space="preserve">Управление образования;
МКУ «ЦБ ОУ»;
Образовательные организации
</t>
  </si>
  <si>
    <t xml:space="preserve">Образовательные организации; 
МКУ «ЦБ ОУ»;
 МУ «РЭС»
</t>
  </si>
  <si>
    <t>бюджет МО г. Бодайбо и района</t>
  </si>
  <si>
    <t>средства, планируемые к привлечению из областного  бюджета</t>
  </si>
  <si>
    <t>Объем финансирования, предусмотренный на 2015 год, тыс. руб.</t>
  </si>
  <si>
    <t>Задача № 2: 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поколения.</t>
  </si>
  <si>
    <t>Обеспечение деятельности (оказание услуг) муниципальных общеобразовательных организаций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</si>
  <si>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</si>
  <si>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Укрепление материально-технической базы общеобразовательных организаций</t>
  </si>
  <si>
    <t>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</si>
  <si>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2.1.</t>
  </si>
  <si>
    <t>2.2.</t>
  </si>
  <si>
    <t>2.4.</t>
  </si>
  <si>
    <t>2.6.</t>
  </si>
  <si>
    <t>2.7.</t>
  </si>
  <si>
    <t>2.3.</t>
  </si>
  <si>
    <t>Январь - декабрь 2015г</t>
  </si>
  <si>
    <t>Приобретение технологического оборудования для кухни</t>
  </si>
  <si>
    <t>Приобретение оргтехники, проекторов и экранов</t>
  </si>
  <si>
    <t>Приобретение мебели</t>
  </si>
  <si>
    <t>1.3.1.</t>
  </si>
  <si>
    <t>1.3.2.</t>
  </si>
  <si>
    <t>1.3.3.</t>
  </si>
  <si>
    <t xml:space="preserve">
-Охват  детей дошкольным образованием в возрасте от 1,5 до 7 лет, обучающихся по образовательным программам, соответствующим новому образовательному стандарту дошкольного образования  процентов;
- численность воспитанников дошкольных образовательных организаций в расчете на 1 педагогического работника  человек;
- соотношение среднемесячной заработной платы педагогических работников дошкольных образовательных организаций к  среднемесячной заработной плате в сфере общего образования до 100 процентов;</t>
  </si>
  <si>
    <t xml:space="preserve">Плановое значение показателя мероприятия на 2015год </t>
  </si>
  <si>
    <t xml:space="preserve">      85%
10,4
100%
</t>
  </si>
  <si>
    <t>индикативные показатели оцениваются по результатам года</t>
  </si>
  <si>
    <t>Софинансирование расходных обязательств, при выполнении полномочий органов местного самоуправления муниципальных образований Иркутской области по вопросам местного значения по организации  предоставления общедоступного 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</si>
  <si>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июнь-ноябрь 2015</t>
  </si>
  <si>
    <t>нет</t>
  </si>
  <si>
    <t>2.3.1</t>
  </si>
  <si>
    <t>2.3.2</t>
  </si>
  <si>
    <t>2.3.3</t>
  </si>
  <si>
    <t>Приобретение мебели, производственного  и бытового оборудования</t>
  </si>
  <si>
    <t>Приобретение мебели, кабинетов</t>
  </si>
  <si>
    <t>октябрь - декабрь 2015</t>
  </si>
  <si>
    <t>средства, планируемые к привлечению из областного бюджета</t>
  </si>
  <si>
    <t>июнь-ноябрь 2015 г</t>
  </si>
  <si>
    <t>1. Отношение среднего балла ЕГЭ (в расчете на 1 предмет) в 10% школ с лучшими результатами ЕГЭ к среднему баллу ЕГЭ (в расчете на 1 предмет) в 10% школ с худшими результатами ЕГЭ                2. Удельный вес численности обучающихся в образовательных организациях общего соответствии с федеральными государственными образовательными стандартами в общей численности, обучающихся в образовательных организациях общего образования 3.Доля обучающихся общеобразовательных организаций, которым предоставляется горячее питание 4. Соотношение среднемесячной заработной платы педагогических работников  образовательных организаций общего образования до среднемесячной  заработной платы в  регионе до 100  процентов;</t>
  </si>
  <si>
    <t>1,76                                                                                                                                                                                                                                              56%                                                                                                                                            98,5%                                                                                                                                                             100%</t>
  </si>
  <si>
    <t>Задача № 3: Организация предоставления доступного и качественного дополнительного образования детей</t>
  </si>
  <si>
    <t>3.1</t>
  </si>
  <si>
    <t>3.2</t>
  </si>
  <si>
    <t>3.2.1</t>
  </si>
  <si>
    <t>3.3</t>
  </si>
  <si>
    <t>Обеспечение деятельности (оказание услуг)муниципальных организаций дополнительного образования</t>
  </si>
  <si>
    <t>Укрепление материально-технической базы</t>
  </si>
  <si>
    <t>Приобретение оргтехники</t>
  </si>
  <si>
    <t xml:space="preserve">Управление образования;
МКУ «Ресурсный центр»;
МКУ «ЦБ ОУ»;
МУ «РЭС»;
Образовательные организации
</t>
  </si>
  <si>
    <t xml:space="preserve">МУ «РЭС»;
Образовательные организации
МКУ «ЦБ ОУ»;
</t>
  </si>
  <si>
    <t xml:space="preserve">1. 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лет);
2. Соотношение среднемесячной заработной платы педагогических работников    организаций дополнительного образования детей к  среднемесячной заработной плате учителей до 100 процентов;
</t>
  </si>
  <si>
    <t xml:space="preserve">68%
85%
</t>
  </si>
  <si>
    <t>Задача № 4: Создание условий для выявления, развития и сопровождения талантливых и мотивированных детей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</si>
  <si>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</si>
  <si>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</si>
  <si>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</si>
  <si>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</si>
  <si>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</si>
  <si>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</si>
  <si>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</si>
  <si>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</si>
  <si>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</si>
  <si>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</si>
  <si>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</si>
  <si>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</si>
  <si>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</si>
  <si>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</si>
  <si>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</si>
  <si>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</si>
  <si>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</si>
  <si>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Конкурс научно – технического творчества</t>
  </si>
  <si>
    <t>Смотр – конкурс литературно – музыкальных композиций к ВОВ</t>
  </si>
  <si>
    <t>Конкурс чтецов «Годы опалённые войной»</t>
  </si>
  <si>
    <t>Исследовательская конференция для дошкольников «Юный исследователь»</t>
  </si>
  <si>
    <t>Научно – исследовательская конференция «Поиск»</t>
  </si>
  <si>
    <t>Научно –практическая конференция «Я- ИССЛЕДОВАТЕЛЬ»</t>
  </si>
  <si>
    <t>Краеведческая конференция</t>
  </si>
  <si>
    <t>Конкурс рисунков «День Победы»</t>
  </si>
  <si>
    <t>Чествование лучших выпускников, участие в губернаторском балу</t>
  </si>
  <si>
    <t>Турслёт (Зарница)</t>
  </si>
  <si>
    <t>День защиты детей</t>
  </si>
  <si>
    <t>Учебно-полевые сборы</t>
  </si>
  <si>
    <t>Конкурс творческих работ «Дорогу талантам»</t>
  </si>
  <si>
    <t>Конкурс «Ученик года»</t>
  </si>
  <si>
    <t>Всероссийская олимпиада школьников</t>
  </si>
  <si>
    <t>Участие в детском парламенте в г. Иркутске</t>
  </si>
  <si>
    <t>4.1.16</t>
  </si>
  <si>
    <t xml:space="preserve">Управление образования;
МКУ «Ресурсный центр»;
МКУ «ЦБ ОУ»;
</t>
  </si>
  <si>
    <t>январь - август 2015</t>
  </si>
  <si>
    <t>февраль - март 2015</t>
  </si>
  <si>
    <t>февраль - ноябрь 2015</t>
  </si>
  <si>
    <t>февраль - май 2015</t>
  </si>
  <si>
    <t>апрель - июнь 2015</t>
  </si>
  <si>
    <t>май- июль 2015</t>
  </si>
  <si>
    <t>июнь- сетябрь 2015</t>
  </si>
  <si>
    <t>июнь- октябрь 2015</t>
  </si>
  <si>
    <t>1. 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образования;</t>
  </si>
  <si>
    <t>Задача № 5: Создание условий для организации отдыха, оздоровления и занятости детей и подростков в каникулярное время</t>
  </si>
  <si>
    <t>5.1</t>
  </si>
  <si>
    <t>5.2</t>
  </si>
  <si>
    <t>Обеспечение отдыха, оздоровления и занятости детей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</si>
  <si>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</si>
  <si>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 xml:space="preserve">Образовательные организации;
МКУ «ЦБ ОУ»
Управление образования
</t>
  </si>
  <si>
    <t>апрель-ноябрь 2015</t>
  </si>
  <si>
    <t>апрель-ноябрь 2016</t>
  </si>
  <si>
    <t xml:space="preserve">индикативные показатели оцениваются по результатам года
</t>
  </si>
  <si>
    <t>1. Доля детей и подростков, охваченных различными формами организованного отдыха в каникулярное время;</t>
  </si>
  <si>
    <t>Задача № 6: Совершенствование  механизмов мотивации педагогов к повышению качества работы и непрерывному профессиональному развитию</t>
  </si>
  <si>
    <t>6.1</t>
  </si>
  <si>
    <t>6.2</t>
  </si>
  <si>
    <t>Обучение работников сферы образования через организацию семинаров, вебинаров, конференций, стажировочных площадок, в том числе с привлечением преподователей учебных заведений</t>
  </si>
  <si>
    <t>Создание условий для эффективной мотивации педагогического труда</t>
  </si>
  <si>
    <t xml:space="preserve">МКУ «Ресурсный центр»;
МКУ «ЦБ ОУ»
</t>
  </si>
  <si>
    <t xml:space="preserve">1. Доля педагогических работников с первой и высшей квалификационной категорией в общей численности аттестованных педагогических работников до 50  процентов;
2. Доля педагогических и руководящих работников муниципальных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образовательных организаций 100 процентов;
</t>
  </si>
  <si>
    <t>45%                                                      60%</t>
  </si>
  <si>
    <t>Задача № 7: Совершенствование   организационного, методического, экономического механизмов функционирования сферы образования</t>
  </si>
  <si>
    <t>Обеспечения деятельности (оказание услуг) муниципальных организаций</t>
  </si>
  <si>
    <t xml:space="preserve">Обеспечение деятельности Управления образования 
Обеспечения деятельности (оказание услуг) муниципальных организаций
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
</t>
  </si>
  <si>
    <t>7.1</t>
  </si>
  <si>
    <t>7.2</t>
  </si>
  <si>
    <t>7.3</t>
  </si>
  <si>
    <t xml:space="preserve">Управление
образования
</t>
  </si>
  <si>
    <t xml:space="preserve">МКУ «Ресурсный центр»;
МКУ «ЦБ ОУ»;
  МУ «РЭС»
</t>
  </si>
  <si>
    <t xml:space="preserve">МКУ «ЦБ ОУ»;
МУ «РЭС»
</t>
  </si>
  <si>
    <t>1. Количество обоснованных жалоб на низкий уровень предоставления муниципальных услуг в сфере образования в целом до 1;</t>
  </si>
  <si>
    <t>Задача № 8: Создание безопасных условий пребывания учащихся, воспитанников и работников в образовательных организациях</t>
  </si>
  <si>
    <t>Обеспечение безопасного образовательного пространства для всех участников учебного процесса</t>
  </si>
  <si>
    <t>Ремонт системы пожарной сигнализации</t>
  </si>
  <si>
    <t>Ремонт  системы пожарной сигнализации</t>
  </si>
  <si>
    <t>Ремонт электроосвещения и силовых проводок по 1 этажу детского сада</t>
  </si>
  <si>
    <t>Выполнение ремонтных электромонтажных работ</t>
  </si>
  <si>
    <t>Замена осветительных приборов</t>
  </si>
  <si>
    <t>МДОУ № 20</t>
  </si>
  <si>
    <t>МДОУ № 13</t>
  </si>
  <si>
    <t>МДОУ № 8</t>
  </si>
  <si>
    <t>МДОУ № 2</t>
  </si>
  <si>
    <t>МДОУ № 5</t>
  </si>
  <si>
    <t>МОУ Балах. СОШ</t>
  </si>
  <si>
    <t>МОУ Перевоз. СОШ</t>
  </si>
  <si>
    <t>МОУ Артёмов. СОШ</t>
  </si>
  <si>
    <t>МОУ Мамак. СОШ</t>
  </si>
  <si>
    <t>МОУ СОШ 4</t>
  </si>
  <si>
    <t>МОУ ДО ДДТ</t>
  </si>
  <si>
    <t xml:space="preserve">МКУ «ЦБ ОУ»; 
МУ «РЭС»;
Образовательные организации
</t>
  </si>
  <si>
    <t>март- декабрь 2015г</t>
  </si>
  <si>
    <t>март-сентябрь 2015</t>
  </si>
  <si>
    <t>июль-сентябрь 2015</t>
  </si>
  <si>
    <t>апрель-июль 2015</t>
  </si>
  <si>
    <t>февраль-август 2015</t>
  </si>
  <si>
    <t xml:space="preserve">июль-сентябрь 2015 </t>
  </si>
  <si>
    <t>январь-сентябрь 2015</t>
  </si>
  <si>
    <t>июль-август 2015</t>
  </si>
  <si>
    <t xml:space="preserve">Доля образовательных организаций, в которых созданы безопасные условия от общего числа образовательных органий  </t>
  </si>
  <si>
    <t>итого</t>
  </si>
  <si>
    <t>Муниципальная программа "Развитие системы образования Бодайбинского района на 2015-2017 годы"</t>
  </si>
  <si>
    <t>Управление образования администрации МО г.Бодайбо и района</t>
  </si>
  <si>
    <t xml:space="preserve">Оценка степени достижения задач в  2015 году </t>
  </si>
  <si>
    <t>Задача № 6: Совершенствование механизмов мотивации педагогов к повышению качества работы и непрерывному профессиональному развитию</t>
  </si>
  <si>
    <t>Задача № 7: Совершенствование организационного, методического, экономического механизмов функционирования системы образования района</t>
  </si>
  <si>
    <t>Доля детей дошкольных образовательных организаций в возрасте от 1,5 до 7 лет, охваченных образовательными программами, соответствующими новому образовательному стандарту дошкольного образования;</t>
  </si>
  <si>
    <t>%</t>
  </si>
  <si>
    <t>Численность воспитанников дошкольных образовательных организаций в расчете на 1 педагогического работника;</t>
  </si>
  <si>
    <t>чел.</t>
  </si>
  <si>
    <t>Соотношение среднемесячной заработной платы педагогических работников дошкольных образовательных организаций к  среднемесячной заработной плате в сфере общего образования</t>
  </si>
  <si>
    <t>1.</t>
  </si>
  <si>
    <t xml:space="preserve"> +</t>
  </si>
  <si>
    <t xml:space="preserve"> -</t>
  </si>
  <si>
    <t>2</t>
  </si>
  <si>
    <t>Отношение среднего балла ЕГЭ (в расчете на 1 предмет) в 10% школ с лучшими результатами ЕГЭ к среднему баллу ЕГЭ (в расчете на 1 предмет) в 10% школ с худшими результатами ЕГЭ;</t>
  </si>
  <si>
    <t>раз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</si>
  <si>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численности, обучающихся в образовательных организациях общего образования;</t>
  </si>
  <si>
    <t>Доля обучающихся общеобразовательных организаций, которым предоставляется горячее питание;</t>
  </si>
  <si>
    <t>Соотношение среднемесячной заработной платы педагогических работников  образовательных организаций общего образования до среднемесячной  заработной платы в  регионе</t>
  </si>
  <si>
    <t>3</t>
  </si>
  <si>
    <t>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лет);</t>
  </si>
  <si>
    <t>Соотношение среднемесячной заработной платы педагогических работников    организаций дополнительного образования детей к  среднемесячной заработной плате учителей</t>
  </si>
  <si>
    <t>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</si>
  <si>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численности, обучающихся по программам общего образования;</t>
  </si>
  <si>
    <t>5</t>
  </si>
  <si>
    <t>Доля детей и подростков, охваченных различными формами организованного отдыха в каникулярное время</t>
  </si>
  <si>
    <t>5.1.</t>
  </si>
  <si>
    <t>6</t>
  </si>
  <si>
    <t>Доля педагогических работников с первой и высшей квалификационной категорией в общей численности аттестованных педагогических работников;</t>
  </si>
  <si>
    <t>Доля педагогических и руководящих работников муниципальных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образовательных организаций</t>
  </si>
  <si>
    <t>7</t>
  </si>
  <si>
    <t>Количество обоснованных жалоб на низкий уровень предоставления муниципальных услуг в сфере образования в целом;</t>
  </si>
  <si>
    <t>Кол-во</t>
  </si>
  <si>
    <t>8</t>
  </si>
  <si>
    <t>Доля образовательных организаций, в которых созданы безопасные условия от общего числа образовательных организаций</t>
  </si>
  <si>
    <t>8.1.</t>
  </si>
  <si>
    <t>июль - декабрь 2015г</t>
  </si>
  <si>
    <t>Участие обучающихся в экологической Школе-лагере по байкаловедению</t>
  </si>
  <si>
    <t>4.1.17</t>
  </si>
  <si>
    <t>июнь-июль 2015г</t>
  </si>
  <si>
    <t>«Развитие системы образования Бодайбинского  Района» на 2015-2017 годы</t>
  </si>
  <si>
    <t>по состоянию на 31.12.2015г.</t>
  </si>
  <si>
    <t>Итого</t>
  </si>
  <si>
    <t>Количество детей  с ограниченными возможностями здоровья;</t>
  </si>
  <si>
    <t>+</t>
  </si>
  <si>
    <t>комплектование групп осуществляется из расчета предельной наполняемости групп в соответствии с СанПиН</t>
  </si>
  <si>
    <t>уменьшился разрыв между лучшими и худшими результатами</t>
  </si>
  <si>
    <t>-</t>
  </si>
  <si>
    <t xml:space="preserve">в связи с ростом цен на питание произошло снижение количества питающихся </t>
  </si>
  <si>
    <t>родители откузываются от подписания протокола</t>
  </si>
  <si>
    <t>повышение интереса к олимпиадному движению</t>
  </si>
  <si>
    <t>использование малозатратных форм отдыха</t>
  </si>
  <si>
    <t>нежелание выходить на аттестацию в связи с возрастными особенностями и высокими требованиями аттестационных процедур</t>
  </si>
  <si>
    <t>за счет проведения дополнительных бюджетных  и дистанционных курсов.</t>
  </si>
  <si>
    <t>за счет проведения аукционов</t>
  </si>
  <si>
    <t>Приложение 1</t>
  </si>
  <si>
    <t>Приложение 2</t>
  </si>
  <si>
    <t>Итоги реализации программы подводятся  по результатам года</t>
  </si>
  <si>
    <t>к решению Думы г. Бодайбо и района</t>
  </si>
  <si>
    <t>от 10.03.2016г. № 17</t>
  </si>
  <si>
    <t>к решени Думы г. Бодайбо и района</t>
  </si>
  <si>
    <t>от 10.03.2016г. №17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</si>
</sst>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  <numFmt numFmtId="195" formatCode="0.0%"/>
    <numFmt numFmtId="196" formatCode="_(* #,##0.000_);_(* \(#,##0.000\);_(* &quot;-&quot;??_);_(@_)"/>
    <numFmt numFmtId="197" formatCode="0.000000"/>
    <numFmt numFmtId="198" formatCode="0.0000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10" fontId="0" fillId="0" borderId="10" xfId="57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0" fontId="4" fillId="0" borderId="10" xfId="5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0" fontId="0" fillId="0" borderId="10" xfId="57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2" fontId="0" fillId="0" borderId="10" xfId="57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14" fontId="9" fillId="0" borderId="19" xfId="0" applyNumberFormat="1" applyFont="1" applyBorder="1" applyAlignment="1">
      <alignment horizontal="center" vertical="top" wrapText="1"/>
    </xf>
    <xf numFmtId="14" fontId="9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justify" vertical="top" wrapText="1"/>
    </xf>
    <xf numFmtId="49" fontId="8" fillId="0" borderId="14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16" fontId="3" fillId="0" borderId="21" xfId="0" applyNumberFormat="1" applyFont="1" applyBorder="1" applyAlignment="1">
      <alignment horizontal="justify" vertical="top" wrapText="1"/>
    </xf>
    <xf numFmtId="16" fontId="3" fillId="0" borderId="12" xfId="0" applyNumberFormat="1" applyFont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top"/>
    </xf>
    <xf numFmtId="9" fontId="0" fillId="0" borderId="10" xfId="57" applyFont="1" applyBorder="1" applyAlignment="1">
      <alignment horizontal="center" vertical="center"/>
    </xf>
    <xf numFmtId="9" fontId="0" fillId="0" borderId="15" xfId="57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95" fontId="0" fillId="0" borderId="10" xfId="57" applyNumberFormat="1" applyFont="1" applyBorder="1" applyAlignment="1">
      <alignment horizontal="center" vertical="top"/>
    </xf>
    <xf numFmtId="4" fontId="0" fillId="0" borderId="10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49" fontId="0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187" fontId="0" fillId="0" borderId="10" xfId="6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95" fontId="0" fillId="0" borderId="0" xfId="57" applyNumberFormat="1" applyFont="1" applyAlignment="1">
      <alignment/>
    </xf>
    <xf numFmtId="2" fontId="0" fillId="0" borderId="0" xfId="0" applyNumberFormat="1" applyAlignment="1">
      <alignment horizontal="center"/>
    </xf>
    <xf numFmtId="195" fontId="0" fillId="0" borderId="0" xfId="57" applyNumberFormat="1" applyFont="1" applyAlignment="1">
      <alignment horizontal="center"/>
    </xf>
    <xf numFmtId="10" fontId="0" fillId="0" borderId="10" xfId="57" applyNumberFormat="1" applyFont="1" applyBorder="1" applyAlignment="1">
      <alignment horizontal="center" vertical="top"/>
    </xf>
    <xf numFmtId="10" fontId="0" fillId="0" borderId="0" xfId="57" applyNumberFormat="1" applyFont="1" applyAlignment="1">
      <alignment/>
    </xf>
    <xf numFmtId="4" fontId="4" fillId="0" borderId="0" xfId="0" applyNumberFormat="1" applyFont="1" applyAlignment="1">
      <alignment horizontal="center"/>
    </xf>
    <xf numFmtId="10" fontId="4" fillId="0" borderId="0" xfId="57" applyNumberFormat="1" applyFont="1" applyAlignment="1">
      <alignment horizontal="center"/>
    </xf>
    <xf numFmtId="195" fontId="4" fillId="0" borderId="0" xfId="57" applyNumberFormat="1" applyFont="1" applyAlignment="1">
      <alignment horizontal="center"/>
    </xf>
    <xf numFmtId="9" fontId="4" fillId="0" borderId="0" xfId="57" applyFont="1" applyAlignment="1">
      <alignment horizontal="center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justify" vertical="top" wrapText="1"/>
    </xf>
    <xf numFmtId="0" fontId="3" fillId="0" borderId="2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9" fontId="0" fillId="0" borderId="15" xfId="0" applyNumberForma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top" wrapText="1"/>
    </xf>
    <xf numFmtId="9" fontId="0" fillId="0" borderId="15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zoomScale="50" zoomScaleNormal="50" zoomScalePageLayoutView="0" workbookViewId="0" topLeftCell="A1">
      <selection activeCell="G79" sqref="G79"/>
    </sheetView>
  </sheetViews>
  <sheetFormatPr defaultColWidth="9.140625" defaultRowHeight="12.75"/>
  <cols>
    <col min="1" max="1" width="5.8515625" style="0" customWidth="1"/>
    <col min="2" max="2" width="23.140625" style="0" customWidth="1"/>
    <col min="3" max="3" width="16.57421875" style="0" customWidth="1"/>
    <col min="4" max="4" width="12.7109375" style="0" customWidth="1"/>
    <col min="5" max="5" width="13.28125" style="0" customWidth="1"/>
    <col min="6" max="7" width="11.57421875" style="0" customWidth="1"/>
    <col min="8" max="8" width="15.57421875" style="0" customWidth="1"/>
    <col min="9" max="9" width="11.28125" style="0" customWidth="1"/>
    <col min="10" max="10" width="13.00390625" style="0" customWidth="1"/>
    <col min="11" max="11" width="12.28125" style="0" customWidth="1"/>
    <col min="12" max="12" width="21.28125" style="0" customWidth="1"/>
    <col min="13" max="13" width="10.8515625" style="0" bestFit="1" customWidth="1"/>
    <col min="14" max="14" width="9.28125" style="0" bestFit="1" customWidth="1"/>
  </cols>
  <sheetData>
    <row r="2" spans="4:8" ht="12.75">
      <c r="D2" s="154" t="s">
        <v>18</v>
      </c>
      <c r="E2" s="154"/>
      <c r="F2" s="154"/>
      <c r="G2" s="154"/>
      <c r="H2" s="154"/>
    </row>
    <row r="3" spans="4:8" ht="12.75">
      <c r="D3" s="154" t="s">
        <v>19</v>
      </c>
      <c r="E3" s="154"/>
      <c r="F3" s="154"/>
      <c r="G3" s="154"/>
      <c r="H3" s="154"/>
    </row>
    <row r="4" spans="3:9" ht="15.75">
      <c r="C4" s="145" t="s">
        <v>250</v>
      </c>
      <c r="D4" s="145"/>
      <c r="E4" s="145"/>
      <c r="F4" s="145"/>
      <c r="G4" s="145"/>
      <c r="H4" s="145"/>
      <c r="I4" s="145"/>
    </row>
    <row r="5" spans="4:8" ht="12.75">
      <c r="D5" s="154" t="s">
        <v>251</v>
      </c>
      <c r="E5" s="154"/>
      <c r="F5" s="154"/>
      <c r="G5" s="154"/>
      <c r="H5" s="154"/>
    </row>
    <row r="7" spans="1:11" ht="85.5" customHeight="1">
      <c r="A7" s="89" t="s">
        <v>1</v>
      </c>
      <c r="B7" s="89" t="s">
        <v>10</v>
      </c>
      <c r="C7" s="89" t="s">
        <v>11</v>
      </c>
      <c r="D7" s="89" t="s">
        <v>12</v>
      </c>
      <c r="E7" s="89" t="s">
        <v>13</v>
      </c>
      <c r="F7" s="11" t="s">
        <v>60</v>
      </c>
      <c r="G7" s="89" t="s">
        <v>14</v>
      </c>
      <c r="H7" s="89" t="s">
        <v>15</v>
      </c>
      <c r="I7" s="89" t="s">
        <v>80</v>
      </c>
      <c r="J7" s="89" t="s">
        <v>16</v>
      </c>
      <c r="K7" s="89" t="s">
        <v>17</v>
      </c>
    </row>
    <row r="8" spans="1:1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28.5" customHeight="1" thickBot="1">
      <c r="A9" s="146" t="s">
        <v>35</v>
      </c>
      <c r="B9" s="147"/>
      <c r="C9" s="147"/>
      <c r="D9" s="147"/>
      <c r="E9" s="148"/>
      <c r="F9" s="148"/>
      <c r="G9" s="148"/>
      <c r="H9" s="147"/>
      <c r="I9" s="147"/>
      <c r="J9" s="147"/>
      <c r="K9" s="149"/>
    </row>
    <row r="10" spans="1:14" ht="79.5" customHeight="1" thickBot="1">
      <c r="A10" s="8" t="s">
        <v>36</v>
      </c>
      <c r="B10" s="9" t="s">
        <v>37</v>
      </c>
      <c r="C10" s="56" t="s">
        <v>51</v>
      </c>
      <c r="D10" s="33" t="s">
        <v>72</v>
      </c>
      <c r="E10" s="45" t="s">
        <v>58</v>
      </c>
      <c r="F10" s="78">
        <v>43749.272</v>
      </c>
      <c r="G10" s="70">
        <f>3316.47+181.212+470.915+6744.67+2152.233+1771.667+6279.09+722.124+793.161+18716.9</f>
        <v>41148.441999999995</v>
      </c>
      <c r="H10" s="140" t="s">
        <v>79</v>
      </c>
      <c r="I10" s="140" t="s">
        <v>81</v>
      </c>
      <c r="J10" s="140" t="s">
        <v>82</v>
      </c>
      <c r="K10" s="96">
        <f aca="true" t="shared" si="0" ref="K10:K20">G10/F10</f>
        <v>0.9405514679192832</v>
      </c>
      <c r="L10" s="98">
        <f>F10+F11+F12+F16+F17+F19+F20</f>
        <v>176738.97199999998</v>
      </c>
      <c r="M10" s="98">
        <f>G10+G11+G12+G16+G17+G19+G20</f>
        <v>173612.685</v>
      </c>
      <c r="N10" s="99">
        <f>M10/L10</f>
        <v>0.982311275410157</v>
      </c>
    </row>
    <row r="11" spans="1:12" ht="106.5" customHeight="1" thickBot="1">
      <c r="A11" s="10" t="s">
        <v>38</v>
      </c>
      <c r="B11" s="7" t="s">
        <v>39</v>
      </c>
      <c r="C11" s="35" t="s">
        <v>52</v>
      </c>
      <c r="D11" s="33" t="s">
        <v>72</v>
      </c>
      <c r="E11" s="45" t="s">
        <v>58</v>
      </c>
      <c r="F11" s="78">
        <v>1601</v>
      </c>
      <c r="G11" s="70">
        <f>199.16+951.01</f>
        <v>1150.17</v>
      </c>
      <c r="H11" s="141"/>
      <c r="I11" s="141"/>
      <c r="J11" s="143"/>
      <c r="K11" s="96">
        <f t="shared" si="0"/>
        <v>0.7184072454715803</v>
      </c>
      <c r="L11" s="55"/>
    </row>
    <row r="12" spans="1:11" ht="77.25" customHeight="1" thickBot="1">
      <c r="A12" s="10" t="s">
        <v>40</v>
      </c>
      <c r="B12" s="7" t="s">
        <v>41</v>
      </c>
      <c r="C12" s="151" t="s">
        <v>53</v>
      </c>
      <c r="D12" s="33" t="s">
        <v>246</v>
      </c>
      <c r="E12" s="45" t="s">
        <v>58</v>
      </c>
      <c r="F12" s="78">
        <f>1804.03+515</f>
        <v>2319.0299999999997</v>
      </c>
      <c r="G12" s="54">
        <v>2318.28</v>
      </c>
      <c r="H12" s="141"/>
      <c r="I12" s="141"/>
      <c r="J12" s="143"/>
      <c r="K12" s="96">
        <f t="shared" si="0"/>
        <v>0.9996765889186429</v>
      </c>
    </row>
    <row r="13" spans="1:11" ht="63.75" thickBot="1">
      <c r="A13" s="51" t="s">
        <v>76</v>
      </c>
      <c r="B13" s="46" t="s">
        <v>73</v>
      </c>
      <c r="C13" s="152"/>
      <c r="D13" s="33" t="s">
        <v>246</v>
      </c>
      <c r="E13" s="45" t="s">
        <v>58</v>
      </c>
      <c r="F13" s="78">
        <v>885</v>
      </c>
      <c r="G13" s="54">
        <f>G12-G14-G15</f>
        <v>884.2800000000002</v>
      </c>
      <c r="H13" s="141"/>
      <c r="I13" s="141"/>
      <c r="J13" s="143"/>
      <c r="K13" s="96">
        <f t="shared" si="0"/>
        <v>0.9991864406779664</v>
      </c>
    </row>
    <row r="14" spans="1:11" ht="48" thickBot="1">
      <c r="A14" s="52" t="s">
        <v>77</v>
      </c>
      <c r="B14" s="47" t="s">
        <v>74</v>
      </c>
      <c r="C14" s="152"/>
      <c r="D14" s="33" t="s">
        <v>246</v>
      </c>
      <c r="E14" s="45" t="s">
        <v>58</v>
      </c>
      <c r="F14" s="78">
        <v>320</v>
      </c>
      <c r="G14" s="54">
        <v>320</v>
      </c>
      <c r="H14" s="141"/>
      <c r="I14" s="141"/>
      <c r="J14" s="143"/>
      <c r="K14" s="96">
        <f t="shared" si="0"/>
        <v>1</v>
      </c>
    </row>
    <row r="15" spans="1:11" ht="39" thickBot="1">
      <c r="A15" s="52" t="s">
        <v>78</v>
      </c>
      <c r="B15" s="47" t="s">
        <v>75</v>
      </c>
      <c r="C15" s="153"/>
      <c r="D15" s="33" t="s">
        <v>246</v>
      </c>
      <c r="E15" s="45" t="s">
        <v>58</v>
      </c>
      <c r="F15" s="78">
        <v>1114.03</v>
      </c>
      <c r="G15" s="54">
        <v>1114</v>
      </c>
      <c r="H15" s="141"/>
      <c r="I15" s="141"/>
      <c r="J15" s="143"/>
      <c r="K15" s="96">
        <f t="shared" si="0"/>
        <v>0.9999730707431578</v>
      </c>
    </row>
    <row r="16" spans="1:11" ht="107.25" customHeight="1" thickBot="1">
      <c r="A16" s="10" t="s">
        <v>42</v>
      </c>
      <c r="B16" s="7" t="s">
        <v>43</v>
      </c>
      <c r="C16" s="35" t="s">
        <v>54</v>
      </c>
      <c r="D16" s="33" t="s">
        <v>72</v>
      </c>
      <c r="E16" s="45" t="s">
        <v>58</v>
      </c>
      <c r="F16" s="78">
        <v>313.2</v>
      </c>
      <c r="G16" s="54">
        <v>290.52</v>
      </c>
      <c r="H16" s="141"/>
      <c r="I16" s="141"/>
      <c r="J16" s="143"/>
      <c r="K16" s="96">
        <f t="shared" si="0"/>
        <v>0.9275862068965517</v>
      </c>
    </row>
    <row r="17" spans="1:16" ht="197.25" customHeight="1" thickBot="1">
      <c r="A17" s="10" t="s">
        <v>44</v>
      </c>
      <c r="B17" s="7" t="s">
        <v>45</v>
      </c>
      <c r="C17" s="35" t="s">
        <v>55</v>
      </c>
      <c r="D17" s="33" t="s">
        <v>72</v>
      </c>
      <c r="E17" s="45" t="s">
        <v>59</v>
      </c>
      <c r="F17" s="78">
        <f>68987.268+20834.24+27980.992+489.5</f>
        <v>118292</v>
      </c>
      <c r="G17" s="54">
        <v>118292</v>
      </c>
      <c r="H17" s="141"/>
      <c r="I17" s="141"/>
      <c r="J17" s="143"/>
      <c r="K17" s="96">
        <f t="shared" si="0"/>
        <v>1</v>
      </c>
      <c r="P17" s="78"/>
    </row>
    <row r="18" spans="1:11" ht="225" customHeight="1" thickBot="1">
      <c r="A18" s="10" t="s">
        <v>46</v>
      </c>
      <c r="B18" s="7" t="s">
        <v>47</v>
      </c>
      <c r="C18" s="35" t="s">
        <v>56</v>
      </c>
      <c r="D18" s="33" t="s">
        <v>85</v>
      </c>
      <c r="E18" s="45" t="s">
        <v>59</v>
      </c>
      <c r="F18" s="78">
        <v>0</v>
      </c>
      <c r="G18" s="54">
        <v>0</v>
      </c>
      <c r="H18" s="141"/>
      <c r="I18" s="141"/>
      <c r="J18" s="143"/>
      <c r="K18" s="96" t="e">
        <f t="shared" si="0"/>
        <v>#DIV/0!</v>
      </c>
    </row>
    <row r="19" spans="1:16" ht="307.5" customHeight="1" thickBot="1">
      <c r="A19" s="10" t="s">
        <v>48</v>
      </c>
      <c r="B19" s="50" t="s">
        <v>83</v>
      </c>
      <c r="C19" s="35" t="s">
        <v>54</v>
      </c>
      <c r="D19" s="33" t="s">
        <v>72</v>
      </c>
      <c r="E19" s="49" t="s">
        <v>59</v>
      </c>
      <c r="F19" s="78">
        <v>54.8</v>
      </c>
      <c r="G19" s="54">
        <v>3.603</v>
      </c>
      <c r="H19" s="141"/>
      <c r="I19" s="141"/>
      <c r="J19" s="143"/>
      <c r="K19" s="96">
        <f t="shared" si="0"/>
        <v>0.06574817518248176</v>
      </c>
      <c r="P19">
        <v>793.94</v>
      </c>
    </row>
    <row r="20" spans="1:11" ht="195">
      <c r="A20" s="53" t="s">
        <v>49</v>
      </c>
      <c r="B20" s="48" t="s">
        <v>50</v>
      </c>
      <c r="C20" s="43" t="s">
        <v>57</v>
      </c>
      <c r="D20" s="34" t="s">
        <v>84</v>
      </c>
      <c r="E20" s="49" t="s">
        <v>59</v>
      </c>
      <c r="F20" s="78">
        <v>10409.67</v>
      </c>
      <c r="G20" s="54">
        <f>8570.46+1839.21</f>
        <v>10409.669999999998</v>
      </c>
      <c r="H20" s="142"/>
      <c r="I20" s="142"/>
      <c r="J20" s="144"/>
      <c r="K20" s="96">
        <f t="shared" si="0"/>
        <v>0.9999999999999998</v>
      </c>
    </row>
    <row r="21" spans="1:11" ht="29.25" customHeight="1" thickBot="1">
      <c r="A21" s="150" t="s">
        <v>61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4" ht="88.5" customHeight="1" thickBot="1">
      <c r="A22" s="68" t="s">
        <v>66</v>
      </c>
      <c r="B22" s="9" t="s">
        <v>62</v>
      </c>
      <c r="C22" s="56" t="s">
        <v>51</v>
      </c>
      <c r="D22" s="33" t="s">
        <v>72</v>
      </c>
      <c r="E22" s="69" t="s">
        <v>58</v>
      </c>
      <c r="F22" s="57">
        <v>45507.637</v>
      </c>
      <c r="G22" s="57">
        <f>2309.442+52.941+527.717+7516.832+1190.081+1836.189+25985.9+554.64+130.127+1467.075</f>
        <v>41570.943999999996</v>
      </c>
      <c r="H22" s="140" t="s">
        <v>94</v>
      </c>
      <c r="I22" s="140" t="s">
        <v>95</v>
      </c>
      <c r="J22" s="140" t="s">
        <v>82</v>
      </c>
      <c r="K22" s="42">
        <f aca="true" t="shared" si="1" ref="K22:K27">G22/F22</f>
        <v>0.9134937944591585</v>
      </c>
      <c r="L22" s="98">
        <f>F22+F23+F24+F28+F30</f>
        <v>267224.675</v>
      </c>
      <c r="M22" s="98">
        <f>G22+G23+G24+G28+G30</f>
        <v>263040.795</v>
      </c>
      <c r="N22" s="100">
        <f>M22/L22</f>
        <v>0.9843432123175002</v>
      </c>
    </row>
    <row r="23" spans="1:11" ht="120.75" thickBot="1">
      <c r="A23" s="59" t="s">
        <v>67</v>
      </c>
      <c r="B23" s="7" t="s">
        <v>63</v>
      </c>
      <c r="C23" s="35" t="s">
        <v>52</v>
      </c>
      <c r="D23" s="33" t="s">
        <v>72</v>
      </c>
      <c r="E23" s="13" t="s">
        <v>58</v>
      </c>
      <c r="F23" s="57">
        <v>5670.5</v>
      </c>
      <c r="G23" s="57">
        <f>F23-247.187</f>
        <v>5423.313</v>
      </c>
      <c r="H23" s="143"/>
      <c r="I23" s="143"/>
      <c r="J23" s="143"/>
      <c r="K23" s="42">
        <f t="shared" si="1"/>
        <v>0.956408253240455</v>
      </c>
    </row>
    <row r="24" spans="1:11" ht="75.75" thickBot="1">
      <c r="A24" s="59" t="s">
        <v>71</v>
      </c>
      <c r="B24" s="7" t="s">
        <v>64</v>
      </c>
      <c r="C24" s="35" t="s">
        <v>52</v>
      </c>
      <c r="D24" s="33" t="s">
        <v>91</v>
      </c>
      <c r="E24" s="13" t="s">
        <v>58</v>
      </c>
      <c r="F24" s="57">
        <v>919.5</v>
      </c>
      <c r="G24" s="57">
        <v>919.5</v>
      </c>
      <c r="H24" s="143"/>
      <c r="I24" s="143"/>
      <c r="J24" s="143"/>
      <c r="K24" s="42">
        <f t="shared" si="1"/>
        <v>1</v>
      </c>
    </row>
    <row r="25" spans="1:13" ht="53.25" customHeight="1" thickBot="1">
      <c r="A25" s="60" t="s">
        <v>86</v>
      </c>
      <c r="B25" s="61" t="s">
        <v>89</v>
      </c>
      <c r="C25" s="35" t="s">
        <v>52</v>
      </c>
      <c r="D25" s="33" t="s">
        <v>91</v>
      </c>
      <c r="E25" s="13" t="s">
        <v>58</v>
      </c>
      <c r="F25" s="57">
        <v>525.9</v>
      </c>
      <c r="G25" s="57">
        <v>525.9</v>
      </c>
      <c r="H25" s="143"/>
      <c r="I25" s="143"/>
      <c r="J25" s="143"/>
      <c r="K25" s="42">
        <f t="shared" si="1"/>
        <v>1</v>
      </c>
      <c r="M25" s="55"/>
    </row>
    <row r="26" spans="1:11" ht="52.5" customHeight="1" thickBot="1">
      <c r="A26" s="60" t="s">
        <v>87</v>
      </c>
      <c r="B26" s="62" t="s">
        <v>74</v>
      </c>
      <c r="C26" s="35" t="s">
        <v>52</v>
      </c>
      <c r="D26" s="33" t="s">
        <v>91</v>
      </c>
      <c r="E26" s="13" t="s">
        <v>58</v>
      </c>
      <c r="F26" s="57">
        <v>193.6</v>
      </c>
      <c r="G26" s="57">
        <v>193.6</v>
      </c>
      <c r="H26" s="143"/>
      <c r="I26" s="143"/>
      <c r="J26" s="143"/>
      <c r="K26" s="42">
        <f t="shared" si="1"/>
        <v>1</v>
      </c>
    </row>
    <row r="27" spans="1:11" ht="46.5" customHeight="1" thickBot="1">
      <c r="A27" s="60" t="s">
        <v>88</v>
      </c>
      <c r="B27" s="62" t="s">
        <v>90</v>
      </c>
      <c r="C27" s="35" t="s">
        <v>52</v>
      </c>
      <c r="D27" s="33" t="s">
        <v>91</v>
      </c>
      <c r="E27" s="13" t="s">
        <v>58</v>
      </c>
      <c r="F27" s="57">
        <v>200</v>
      </c>
      <c r="G27" s="57">
        <v>200</v>
      </c>
      <c r="H27" s="143"/>
      <c r="I27" s="143"/>
      <c r="J27" s="143"/>
      <c r="K27" s="42">
        <f t="shared" si="1"/>
        <v>1</v>
      </c>
    </row>
    <row r="28" spans="1:11" ht="347.25" customHeight="1" thickBot="1">
      <c r="A28" s="59" t="s">
        <v>68</v>
      </c>
      <c r="B28" s="7" t="s">
        <v>65</v>
      </c>
      <c r="C28" s="35" t="s">
        <v>56</v>
      </c>
      <c r="D28" s="33" t="s">
        <v>72</v>
      </c>
      <c r="E28" s="63" t="s">
        <v>92</v>
      </c>
      <c r="F28" s="57">
        <f>69608.142+20067.111+269+107897.9+10.52+850.047+157.078</f>
        <v>198859.79799999998</v>
      </c>
      <c r="G28" s="64">
        <v>198859.79799999998</v>
      </c>
      <c r="H28" s="143"/>
      <c r="I28" s="143"/>
      <c r="J28" s="143"/>
      <c r="K28" s="71">
        <f>G28/F28</f>
        <v>1</v>
      </c>
    </row>
    <row r="29" spans="1:11" ht="225.75" thickBot="1">
      <c r="A29" s="59" t="s">
        <v>69</v>
      </c>
      <c r="B29" s="7" t="s">
        <v>47</v>
      </c>
      <c r="C29" s="35" t="s">
        <v>55</v>
      </c>
      <c r="D29" s="33" t="s">
        <v>85</v>
      </c>
      <c r="E29" s="65" t="s">
        <v>92</v>
      </c>
      <c r="F29" s="57">
        <v>0</v>
      </c>
      <c r="G29" s="57">
        <v>0</v>
      </c>
      <c r="H29" s="143"/>
      <c r="I29" s="143"/>
      <c r="J29" s="143"/>
      <c r="K29" s="71" t="e">
        <f>G29/F29</f>
        <v>#DIV/0!</v>
      </c>
    </row>
    <row r="30" spans="1:11" ht="195">
      <c r="A30" s="67" t="s">
        <v>70</v>
      </c>
      <c r="B30" s="48" t="s">
        <v>50</v>
      </c>
      <c r="C30" s="43" t="s">
        <v>57</v>
      </c>
      <c r="D30" s="34" t="s">
        <v>93</v>
      </c>
      <c r="E30" s="17" t="s">
        <v>92</v>
      </c>
      <c r="F30" s="66">
        <f>9488.44+6778.8</f>
        <v>16267.240000000002</v>
      </c>
      <c r="G30" s="66">
        <v>16267.240000000002</v>
      </c>
      <c r="H30" s="143"/>
      <c r="I30" s="143"/>
      <c r="J30" s="143"/>
      <c r="K30" s="72">
        <f>G30/F30</f>
        <v>1</v>
      </c>
    </row>
    <row r="31" spans="1:11" ht="12.75">
      <c r="A31" s="165" t="s">
        <v>96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7"/>
    </row>
    <row r="32" spans="1:14" ht="100.5" customHeight="1">
      <c r="A32" s="39" t="s">
        <v>97</v>
      </c>
      <c r="B32" s="35" t="s">
        <v>101</v>
      </c>
      <c r="C32" s="40" t="s">
        <v>104</v>
      </c>
      <c r="D32" s="33" t="s">
        <v>72</v>
      </c>
      <c r="E32" s="13" t="s">
        <v>58</v>
      </c>
      <c r="F32" s="57">
        <f>49284.419-F35</f>
        <v>44955.8</v>
      </c>
      <c r="G32" s="57">
        <f>45845.519-G35</f>
        <v>41516.899</v>
      </c>
      <c r="H32" s="168" t="s">
        <v>106</v>
      </c>
      <c r="I32" s="140" t="s">
        <v>107</v>
      </c>
      <c r="J32" s="140" t="s">
        <v>82</v>
      </c>
      <c r="K32" s="42">
        <f>G32/F32</f>
        <v>0.9235048425342224</v>
      </c>
      <c r="L32" s="98">
        <f>F32+F35</f>
        <v>49284.419</v>
      </c>
      <c r="M32" s="98">
        <f>G32+G35</f>
        <v>45845.519</v>
      </c>
      <c r="N32" s="101">
        <f>M32/L32</f>
        <v>0.9302233835809244</v>
      </c>
    </row>
    <row r="33" spans="1:11" ht="51">
      <c r="A33" s="39" t="s">
        <v>98</v>
      </c>
      <c r="B33" s="35" t="s">
        <v>102</v>
      </c>
      <c r="C33" s="40" t="s">
        <v>54</v>
      </c>
      <c r="D33" s="33" t="s">
        <v>91</v>
      </c>
      <c r="E33" s="13" t="s">
        <v>58</v>
      </c>
      <c r="F33" s="73">
        <v>0</v>
      </c>
      <c r="G33" s="73">
        <v>0</v>
      </c>
      <c r="H33" s="169"/>
      <c r="I33" s="141"/>
      <c r="J33" s="143"/>
      <c r="K33" s="71" t="e">
        <f>G33/F33</f>
        <v>#DIV/0!</v>
      </c>
    </row>
    <row r="34" spans="1:11" ht="36" customHeight="1">
      <c r="A34" s="39" t="s">
        <v>99</v>
      </c>
      <c r="B34" s="35" t="s">
        <v>103</v>
      </c>
      <c r="C34" s="40" t="s">
        <v>54</v>
      </c>
      <c r="D34" s="33" t="s">
        <v>91</v>
      </c>
      <c r="E34" s="13" t="s">
        <v>58</v>
      </c>
      <c r="F34" s="57">
        <v>0</v>
      </c>
      <c r="G34" s="57">
        <v>0</v>
      </c>
      <c r="H34" s="169"/>
      <c r="I34" s="141"/>
      <c r="J34" s="143"/>
      <c r="K34" s="71" t="e">
        <f>G34/F34</f>
        <v>#DIV/0!</v>
      </c>
    </row>
    <row r="35" spans="1:11" ht="162.75" customHeight="1">
      <c r="A35" s="39" t="s">
        <v>100</v>
      </c>
      <c r="B35" s="35" t="s">
        <v>50</v>
      </c>
      <c r="C35" s="35" t="s">
        <v>105</v>
      </c>
      <c r="D35" s="34" t="s">
        <v>93</v>
      </c>
      <c r="E35" s="63" t="s">
        <v>92</v>
      </c>
      <c r="F35" s="57">
        <f>3394.418+934.201</f>
        <v>4328.619000000001</v>
      </c>
      <c r="G35" s="57">
        <v>4328.62</v>
      </c>
      <c r="H35" s="170"/>
      <c r="I35" s="142"/>
      <c r="J35" s="144"/>
      <c r="K35" s="42">
        <f>G35/F35</f>
        <v>1.0000002310205631</v>
      </c>
    </row>
    <row r="36" spans="1:11" ht="22.5" customHeight="1">
      <c r="A36" s="180" t="s">
        <v>108</v>
      </c>
      <c r="B36" s="181"/>
      <c r="C36" s="182"/>
      <c r="D36" s="182"/>
      <c r="E36" s="182"/>
      <c r="F36" s="182"/>
      <c r="G36" s="182"/>
      <c r="H36" s="182"/>
      <c r="I36" s="182"/>
      <c r="J36" s="182"/>
      <c r="K36" s="183"/>
    </row>
    <row r="37" spans="1:11" ht="106.5" customHeight="1">
      <c r="A37" s="74" t="s">
        <v>109</v>
      </c>
      <c r="B37" s="21" t="s">
        <v>125</v>
      </c>
      <c r="C37" s="163" t="s">
        <v>143</v>
      </c>
      <c r="D37" s="33" t="s">
        <v>72</v>
      </c>
      <c r="E37" s="13" t="s">
        <v>58</v>
      </c>
      <c r="F37" s="37">
        <v>583.9</v>
      </c>
      <c r="G37" s="37">
        <v>553.554</v>
      </c>
      <c r="H37" s="140" t="s">
        <v>152</v>
      </c>
      <c r="I37" s="185">
        <v>0.4</v>
      </c>
      <c r="J37" s="140" t="s">
        <v>82</v>
      </c>
      <c r="K37" s="96">
        <f>G37/F37</f>
        <v>0.9480287720500086</v>
      </c>
    </row>
    <row r="38" spans="1:12" ht="34.5" customHeight="1">
      <c r="A38" s="74" t="s">
        <v>110</v>
      </c>
      <c r="B38" s="21" t="s">
        <v>126</v>
      </c>
      <c r="C38" s="184"/>
      <c r="D38" s="45" t="s">
        <v>144</v>
      </c>
      <c r="E38" s="13" t="s">
        <v>58</v>
      </c>
      <c r="F38" s="38">
        <v>50</v>
      </c>
      <c r="G38" s="58">
        <v>35.646</v>
      </c>
      <c r="H38" s="143"/>
      <c r="I38" s="141"/>
      <c r="J38" s="143"/>
      <c r="K38" s="96">
        <f aca="true" t="shared" si="2" ref="K38:K48">G38/F38</f>
        <v>0.71292</v>
      </c>
      <c r="L38" s="19"/>
    </row>
    <row r="39" spans="1:12" ht="60">
      <c r="A39" s="74" t="s">
        <v>111</v>
      </c>
      <c r="B39" s="21" t="s">
        <v>127</v>
      </c>
      <c r="C39" s="184"/>
      <c r="D39" s="35" t="s">
        <v>145</v>
      </c>
      <c r="E39" s="13" t="s">
        <v>58</v>
      </c>
      <c r="F39" s="38">
        <v>50</v>
      </c>
      <c r="G39" s="38">
        <v>50</v>
      </c>
      <c r="H39" s="143"/>
      <c r="I39" s="141"/>
      <c r="J39" s="143"/>
      <c r="K39" s="96">
        <f t="shared" si="2"/>
        <v>1</v>
      </c>
      <c r="L39" s="19"/>
    </row>
    <row r="40" spans="1:11" ht="45">
      <c r="A40" s="74" t="s">
        <v>112</v>
      </c>
      <c r="B40" s="21" t="s">
        <v>128</v>
      </c>
      <c r="C40" s="184"/>
      <c r="D40" s="40" t="s">
        <v>145</v>
      </c>
      <c r="E40" s="13" t="s">
        <v>58</v>
      </c>
      <c r="F40" s="75">
        <v>6.5</v>
      </c>
      <c r="G40" s="58">
        <v>6.5</v>
      </c>
      <c r="H40" s="143"/>
      <c r="I40" s="141"/>
      <c r="J40" s="143"/>
      <c r="K40" s="96">
        <f t="shared" si="2"/>
        <v>1</v>
      </c>
    </row>
    <row r="41" spans="1:11" ht="60">
      <c r="A41" s="74" t="s">
        <v>113</v>
      </c>
      <c r="B41" s="21" t="s">
        <v>129</v>
      </c>
      <c r="C41" s="184"/>
      <c r="D41" s="35" t="s">
        <v>146</v>
      </c>
      <c r="E41" s="13" t="s">
        <v>58</v>
      </c>
      <c r="F41" s="75">
        <v>6</v>
      </c>
      <c r="G41" s="58">
        <v>6</v>
      </c>
      <c r="H41" s="143"/>
      <c r="I41" s="141"/>
      <c r="J41" s="143"/>
      <c r="K41" s="96">
        <f t="shared" si="2"/>
        <v>1</v>
      </c>
    </row>
    <row r="42" spans="1:11" ht="45">
      <c r="A42" s="74" t="s">
        <v>114</v>
      </c>
      <c r="B42" s="21" t="s">
        <v>130</v>
      </c>
      <c r="C42" s="184"/>
      <c r="D42" s="35" t="s">
        <v>146</v>
      </c>
      <c r="E42" s="13" t="s">
        <v>58</v>
      </c>
      <c r="F42" s="75">
        <v>36</v>
      </c>
      <c r="G42" s="58">
        <v>36</v>
      </c>
      <c r="H42" s="143"/>
      <c r="I42" s="141"/>
      <c r="J42" s="143"/>
      <c r="K42" s="96">
        <f t="shared" si="2"/>
        <v>1</v>
      </c>
    </row>
    <row r="43" spans="1:11" ht="45">
      <c r="A43" s="74" t="s">
        <v>115</v>
      </c>
      <c r="B43" s="21" t="s">
        <v>131</v>
      </c>
      <c r="C43" s="184"/>
      <c r="D43" s="35" t="s">
        <v>146</v>
      </c>
      <c r="E43" s="13" t="s">
        <v>58</v>
      </c>
      <c r="F43" s="75">
        <v>11</v>
      </c>
      <c r="G43" s="58">
        <v>11</v>
      </c>
      <c r="H43" s="143"/>
      <c r="I43" s="141"/>
      <c r="J43" s="143"/>
      <c r="K43" s="96">
        <f t="shared" si="2"/>
        <v>1</v>
      </c>
    </row>
    <row r="44" spans="1:11" ht="45">
      <c r="A44" s="74" t="s">
        <v>116</v>
      </c>
      <c r="B44" s="21" t="s">
        <v>132</v>
      </c>
      <c r="C44" s="184"/>
      <c r="D44" s="35" t="s">
        <v>146</v>
      </c>
      <c r="E44" s="13" t="s">
        <v>58</v>
      </c>
      <c r="F44" s="75">
        <v>11</v>
      </c>
      <c r="G44" s="58">
        <v>11</v>
      </c>
      <c r="H44" s="143"/>
      <c r="I44" s="141"/>
      <c r="J44" s="143"/>
      <c r="K44" s="96">
        <f t="shared" si="2"/>
        <v>1</v>
      </c>
    </row>
    <row r="45" spans="1:11" ht="45">
      <c r="A45" s="74" t="s">
        <v>117</v>
      </c>
      <c r="B45" s="21" t="s">
        <v>133</v>
      </c>
      <c r="C45" s="184"/>
      <c r="D45" s="40" t="s">
        <v>147</v>
      </c>
      <c r="E45" s="13" t="s">
        <v>58</v>
      </c>
      <c r="F45" s="75">
        <v>3</v>
      </c>
      <c r="G45" s="58">
        <v>3</v>
      </c>
      <c r="H45" s="143"/>
      <c r="I45" s="141"/>
      <c r="J45" s="143"/>
      <c r="K45" s="96">
        <f t="shared" si="2"/>
        <v>1</v>
      </c>
    </row>
    <row r="46" spans="1:11" ht="45">
      <c r="A46" s="74" t="s">
        <v>118</v>
      </c>
      <c r="B46" s="21" t="s">
        <v>134</v>
      </c>
      <c r="C46" s="184"/>
      <c r="D46" s="40" t="s">
        <v>148</v>
      </c>
      <c r="E46" s="13" t="s">
        <v>58</v>
      </c>
      <c r="F46" s="75">
        <v>103.46</v>
      </c>
      <c r="G46" s="87">
        <v>103.46</v>
      </c>
      <c r="H46" s="143"/>
      <c r="I46" s="141"/>
      <c r="J46" s="143"/>
      <c r="K46" s="96">
        <f t="shared" si="2"/>
        <v>1</v>
      </c>
    </row>
    <row r="47" spans="1:11" ht="45">
      <c r="A47" s="74" t="s">
        <v>119</v>
      </c>
      <c r="B47" s="21" t="s">
        <v>135</v>
      </c>
      <c r="C47" s="184"/>
      <c r="D47" s="40" t="s">
        <v>148</v>
      </c>
      <c r="E47" s="13" t="s">
        <v>58</v>
      </c>
      <c r="F47" s="75">
        <v>15.4</v>
      </c>
      <c r="G47" s="58">
        <v>15.4</v>
      </c>
      <c r="H47" s="143"/>
      <c r="I47" s="141"/>
      <c r="J47" s="143"/>
      <c r="K47" s="96">
        <f t="shared" si="2"/>
        <v>1</v>
      </c>
    </row>
    <row r="48" spans="1:11" ht="45">
      <c r="A48" s="74" t="s">
        <v>120</v>
      </c>
      <c r="B48" s="21" t="s">
        <v>136</v>
      </c>
      <c r="C48" s="184"/>
      <c r="D48" s="40" t="s">
        <v>148</v>
      </c>
      <c r="E48" s="13" t="s">
        <v>58</v>
      </c>
      <c r="F48" s="75">
        <v>10</v>
      </c>
      <c r="G48" s="58">
        <v>10</v>
      </c>
      <c r="H48" s="143"/>
      <c r="I48" s="141"/>
      <c r="J48" s="143"/>
      <c r="K48" s="96">
        <f t="shared" si="2"/>
        <v>1</v>
      </c>
    </row>
    <row r="49" spans="1:11" ht="45">
      <c r="A49" s="74" t="s">
        <v>121</v>
      </c>
      <c r="B49" s="21" t="s">
        <v>137</v>
      </c>
      <c r="C49" s="184"/>
      <c r="D49" s="40" t="s">
        <v>149</v>
      </c>
      <c r="E49" s="13" t="s">
        <v>58</v>
      </c>
      <c r="F49" s="75">
        <v>54</v>
      </c>
      <c r="G49" s="58">
        <v>46</v>
      </c>
      <c r="H49" s="143"/>
      <c r="I49" s="141"/>
      <c r="J49" s="143"/>
      <c r="K49" s="76">
        <f aca="true" t="shared" si="3" ref="K49:K54">G49/F49</f>
        <v>0.8518518518518519</v>
      </c>
    </row>
    <row r="50" spans="1:11" ht="45">
      <c r="A50" s="74" t="s">
        <v>122</v>
      </c>
      <c r="B50" s="21" t="s">
        <v>138</v>
      </c>
      <c r="C50" s="184"/>
      <c r="D50" s="40" t="s">
        <v>150</v>
      </c>
      <c r="E50" s="13" t="s">
        <v>58</v>
      </c>
      <c r="F50" s="75">
        <v>5</v>
      </c>
      <c r="G50" s="58">
        <v>5</v>
      </c>
      <c r="H50" s="143"/>
      <c r="I50" s="141"/>
      <c r="J50" s="143"/>
      <c r="K50" s="76">
        <f t="shared" si="3"/>
        <v>1</v>
      </c>
    </row>
    <row r="51" spans="1:11" ht="44.25" customHeight="1">
      <c r="A51" s="74" t="s">
        <v>123</v>
      </c>
      <c r="B51" s="21" t="s">
        <v>139</v>
      </c>
      <c r="C51" s="184"/>
      <c r="D51" s="40" t="s">
        <v>151</v>
      </c>
      <c r="E51" s="13" t="s">
        <v>58</v>
      </c>
      <c r="F51" s="75">
        <v>78</v>
      </c>
      <c r="G51" s="58">
        <v>78</v>
      </c>
      <c r="H51" s="143"/>
      <c r="I51" s="141"/>
      <c r="J51" s="143"/>
      <c r="K51" s="76">
        <f t="shared" si="3"/>
        <v>1</v>
      </c>
    </row>
    <row r="52" spans="1:11" ht="39" customHeight="1">
      <c r="A52" s="74" t="s">
        <v>124</v>
      </c>
      <c r="B52" s="21" t="s">
        <v>140</v>
      </c>
      <c r="C52" s="184"/>
      <c r="D52" s="33" t="s">
        <v>72</v>
      </c>
      <c r="E52" s="13" t="s">
        <v>58</v>
      </c>
      <c r="F52" s="75">
        <v>87</v>
      </c>
      <c r="G52" s="58">
        <f>F52-19.273</f>
        <v>67.727</v>
      </c>
      <c r="H52" s="143"/>
      <c r="I52" s="141"/>
      <c r="J52" s="143"/>
      <c r="K52" s="76">
        <f t="shared" si="3"/>
        <v>0.7784712643678161</v>
      </c>
    </row>
    <row r="53" spans="1:11" ht="37.5" customHeight="1" thickBot="1">
      <c r="A53" s="74" t="s">
        <v>142</v>
      </c>
      <c r="B53" s="21" t="s">
        <v>141</v>
      </c>
      <c r="C53" s="184"/>
      <c r="D53" s="33" t="s">
        <v>72</v>
      </c>
      <c r="E53" s="13" t="s">
        <v>58</v>
      </c>
      <c r="F53" s="75">
        <v>25</v>
      </c>
      <c r="G53" s="58">
        <v>25</v>
      </c>
      <c r="H53" s="143"/>
      <c r="I53" s="141"/>
      <c r="J53" s="143"/>
      <c r="K53" s="76">
        <f t="shared" si="3"/>
        <v>1</v>
      </c>
    </row>
    <row r="54" spans="1:11" ht="49.5" customHeight="1" thickBot="1">
      <c r="A54" s="86" t="s">
        <v>248</v>
      </c>
      <c r="B54" s="85" t="s">
        <v>247</v>
      </c>
      <c r="C54" s="164"/>
      <c r="D54" s="45" t="s">
        <v>249</v>
      </c>
      <c r="E54" s="13" t="s">
        <v>58</v>
      </c>
      <c r="F54" s="14">
        <v>32.54</v>
      </c>
      <c r="G54" s="14">
        <v>30.54</v>
      </c>
      <c r="H54" s="144"/>
      <c r="I54" s="142"/>
      <c r="J54" s="144"/>
      <c r="K54" s="76">
        <f t="shared" si="3"/>
        <v>0.9385371850030731</v>
      </c>
    </row>
    <row r="55" spans="1:11" ht="23.25" customHeight="1">
      <c r="A55" s="159" t="s">
        <v>153</v>
      </c>
      <c r="B55" s="160"/>
      <c r="C55" s="161"/>
      <c r="D55" s="161"/>
      <c r="E55" s="161"/>
      <c r="F55" s="161"/>
      <c r="G55" s="161"/>
      <c r="H55" s="161"/>
      <c r="I55" s="161"/>
      <c r="J55" s="161"/>
      <c r="K55" s="162"/>
    </row>
    <row r="56" spans="1:14" ht="45">
      <c r="A56" s="41" t="s">
        <v>154</v>
      </c>
      <c r="B56" s="88" t="s">
        <v>156</v>
      </c>
      <c r="C56" s="163" t="s">
        <v>158</v>
      </c>
      <c r="D56" s="35" t="s">
        <v>159</v>
      </c>
      <c r="E56" s="13" t="s">
        <v>58</v>
      </c>
      <c r="F56" s="57">
        <f>3921.161-F57</f>
        <v>3633.161</v>
      </c>
      <c r="G56" s="57">
        <f>3881.319-G57</f>
        <v>3593.319</v>
      </c>
      <c r="H56" s="191" t="s">
        <v>162</v>
      </c>
      <c r="I56" s="185">
        <v>0.65</v>
      </c>
      <c r="J56" s="140" t="s">
        <v>161</v>
      </c>
      <c r="K56" s="42">
        <f>G56/F56</f>
        <v>0.9890337917862709</v>
      </c>
      <c r="L56" s="92">
        <f>F56+F57</f>
        <v>3921.161</v>
      </c>
      <c r="M56" s="92">
        <f>G56+G57</f>
        <v>3881.319</v>
      </c>
      <c r="N56" s="97">
        <f>M56/L56</f>
        <v>0.9898392338391614</v>
      </c>
    </row>
    <row r="57" spans="1:11" ht="135">
      <c r="A57" s="41" t="s">
        <v>155</v>
      </c>
      <c r="B57" s="88" t="s">
        <v>157</v>
      </c>
      <c r="C57" s="164"/>
      <c r="D57" s="35" t="s">
        <v>160</v>
      </c>
      <c r="E57" s="13" t="s">
        <v>58</v>
      </c>
      <c r="F57" s="38">
        <v>288</v>
      </c>
      <c r="G57" s="44">
        <v>288</v>
      </c>
      <c r="H57" s="192"/>
      <c r="I57" s="142"/>
      <c r="J57" s="142"/>
      <c r="K57" s="42">
        <f>G57/F57</f>
        <v>1</v>
      </c>
    </row>
    <row r="58" spans="1:11" ht="20.25" customHeight="1">
      <c r="A58" s="159" t="s">
        <v>163</v>
      </c>
      <c r="B58" s="160"/>
      <c r="C58" s="161"/>
      <c r="D58" s="161"/>
      <c r="E58" s="161"/>
      <c r="F58" s="161"/>
      <c r="G58" s="161"/>
      <c r="H58" s="161"/>
      <c r="I58" s="161"/>
      <c r="J58" s="161"/>
      <c r="K58" s="162"/>
    </row>
    <row r="59" spans="1:14" ht="159" customHeight="1">
      <c r="A59" s="39" t="s">
        <v>164</v>
      </c>
      <c r="B59" s="21" t="s">
        <v>166</v>
      </c>
      <c r="C59" s="79" t="s">
        <v>168</v>
      </c>
      <c r="D59" s="33" t="s">
        <v>72</v>
      </c>
      <c r="E59" s="13" t="s">
        <v>58</v>
      </c>
      <c r="F59" s="36">
        <v>405</v>
      </c>
      <c r="G59" s="36">
        <f>67.603+323.714</f>
        <v>391.317</v>
      </c>
      <c r="H59" s="155" t="s">
        <v>169</v>
      </c>
      <c r="I59" s="157" t="s">
        <v>170</v>
      </c>
      <c r="J59" s="140" t="s">
        <v>161</v>
      </c>
      <c r="K59" s="42">
        <f>G59/F59</f>
        <v>0.9662148148148149</v>
      </c>
      <c r="L59" s="94">
        <f>F59+F60</f>
        <v>998</v>
      </c>
      <c r="M59" s="94">
        <f>G59+G60</f>
        <v>969.051</v>
      </c>
      <c r="N59" s="95">
        <f>M59/L59</f>
        <v>0.970992985971944</v>
      </c>
    </row>
    <row r="60" spans="1:11" ht="105" customHeight="1" thickBot="1">
      <c r="A60" s="80" t="s">
        <v>165</v>
      </c>
      <c r="B60" s="10" t="s">
        <v>167</v>
      </c>
      <c r="C60" s="35" t="s">
        <v>168</v>
      </c>
      <c r="D60" s="33" t="s">
        <v>72</v>
      </c>
      <c r="E60" s="13" t="s">
        <v>58</v>
      </c>
      <c r="F60" s="36">
        <v>593</v>
      </c>
      <c r="G60" s="36">
        <f>166.342+390.167+21.225</f>
        <v>577.734</v>
      </c>
      <c r="H60" s="156"/>
      <c r="I60" s="158"/>
      <c r="J60" s="142"/>
      <c r="K60" s="42">
        <f>G60/F60</f>
        <v>0.9742563237774031</v>
      </c>
    </row>
    <row r="61" spans="1:11" ht="12.75">
      <c r="A61" s="189" t="s">
        <v>171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2"/>
    </row>
    <row r="62" spans="1:14" ht="47.25" customHeight="1">
      <c r="A62" s="39" t="s">
        <v>174</v>
      </c>
      <c r="B62" s="35" t="s">
        <v>173</v>
      </c>
      <c r="C62" s="40" t="s">
        <v>177</v>
      </c>
      <c r="D62" s="33" t="s">
        <v>72</v>
      </c>
      <c r="E62" s="13" t="s">
        <v>58</v>
      </c>
      <c r="F62" s="57">
        <v>6734.3</v>
      </c>
      <c r="G62" s="57">
        <f>4492.177+105.769+1216.968+98.24+253.734+76.827+55+8.84+171.157</f>
        <v>6478.712</v>
      </c>
      <c r="H62" s="140" t="s">
        <v>180</v>
      </c>
      <c r="I62" s="190">
        <v>2</v>
      </c>
      <c r="J62" s="140" t="s">
        <v>161</v>
      </c>
      <c r="K62" s="42">
        <f>G62/F62</f>
        <v>0.9620468348603419</v>
      </c>
      <c r="L62" s="92">
        <f>F62+F63+F64</f>
        <v>61534.285</v>
      </c>
      <c r="M62" s="92">
        <f>G62+G63+G64</f>
        <v>60293.174</v>
      </c>
      <c r="N62" s="93">
        <f>M62/L62</f>
        <v>0.9798305773764983</v>
      </c>
    </row>
    <row r="63" spans="1:11" ht="62.25" customHeight="1">
      <c r="A63" s="39" t="s">
        <v>175</v>
      </c>
      <c r="B63" s="12" t="s">
        <v>172</v>
      </c>
      <c r="C63" s="35" t="s">
        <v>178</v>
      </c>
      <c r="D63" s="33" t="s">
        <v>72</v>
      </c>
      <c r="E63" s="13" t="s">
        <v>58</v>
      </c>
      <c r="F63" s="57">
        <f>61534.285-F62-F64</f>
        <v>54164.728</v>
      </c>
      <c r="G63" s="57">
        <f>60293.174-G62-G64</f>
        <v>53179.202</v>
      </c>
      <c r="H63" s="143"/>
      <c r="I63" s="141"/>
      <c r="J63" s="143"/>
      <c r="K63" s="42">
        <f>G63/F63</f>
        <v>0.9818050226339177</v>
      </c>
    </row>
    <row r="64" spans="1:11" ht="169.5" customHeight="1">
      <c r="A64" s="39" t="s">
        <v>176</v>
      </c>
      <c r="B64" s="21" t="s">
        <v>50</v>
      </c>
      <c r="C64" s="35" t="s">
        <v>179</v>
      </c>
      <c r="D64" s="34" t="s">
        <v>93</v>
      </c>
      <c r="E64" s="17" t="s">
        <v>92</v>
      </c>
      <c r="F64" s="38">
        <v>635.257</v>
      </c>
      <c r="G64" s="38">
        <v>635.26</v>
      </c>
      <c r="H64" s="144"/>
      <c r="I64" s="142"/>
      <c r="J64" s="144"/>
      <c r="K64" s="42">
        <f>G64/F64</f>
        <v>1.0000047224981385</v>
      </c>
    </row>
    <row r="65" spans="1:11" ht="28.5" customHeight="1">
      <c r="A65" s="180" t="s">
        <v>181</v>
      </c>
      <c r="B65" s="181"/>
      <c r="C65" s="181"/>
      <c r="D65" s="181"/>
      <c r="E65" s="181"/>
      <c r="F65" s="181"/>
      <c r="G65" s="181"/>
      <c r="H65" s="182"/>
      <c r="I65" s="182"/>
      <c r="J65" s="182"/>
      <c r="K65" s="183"/>
    </row>
    <row r="66" spans="1:11" ht="90">
      <c r="A66" s="1"/>
      <c r="B66" s="21" t="s">
        <v>182</v>
      </c>
      <c r="C66" s="22" t="s">
        <v>199</v>
      </c>
      <c r="D66" s="11" t="s">
        <v>200</v>
      </c>
      <c r="E66" s="13" t="s">
        <v>58</v>
      </c>
      <c r="F66" s="77">
        <v>2721.5</v>
      </c>
      <c r="G66" s="77">
        <f>G67+G68+G69+G70+G71+G72+G73+G74+G75+G76+G77+G78</f>
        <v>2721.5</v>
      </c>
      <c r="H66" s="171" t="s">
        <v>208</v>
      </c>
      <c r="I66" s="174">
        <v>0.72</v>
      </c>
      <c r="J66" s="177" t="s">
        <v>161</v>
      </c>
      <c r="K66" s="20">
        <f aca="true" t="shared" si="4" ref="K66:K75">G66/F66</f>
        <v>1</v>
      </c>
    </row>
    <row r="67" spans="1:11" ht="45">
      <c r="A67" s="1"/>
      <c r="B67" s="21" t="s">
        <v>183</v>
      </c>
      <c r="C67" s="82" t="s">
        <v>188</v>
      </c>
      <c r="D67" s="16" t="s">
        <v>201</v>
      </c>
      <c r="E67" s="13" t="s">
        <v>58</v>
      </c>
      <c r="F67" s="83">
        <v>68</v>
      </c>
      <c r="G67" s="15">
        <v>68</v>
      </c>
      <c r="H67" s="172"/>
      <c r="I67" s="175"/>
      <c r="J67" s="178"/>
      <c r="K67" s="20">
        <f t="shared" si="4"/>
        <v>1</v>
      </c>
    </row>
    <row r="68" spans="1:11" ht="45">
      <c r="A68" s="1"/>
      <c r="B68" s="21" t="s">
        <v>184</v>
      </c>
      <c r="C68" s="82" t="s">
        <v>189</v>
      </c>
      <c r="D68" s="16" t="s">
        <v>202</v>
      </c>
      <c r="E68" s="13" t="s">
        <v>58</v>
      </c>
      <c r="F68" s="83">
        <v>130</v>
      </c>
      <c r="G68" s="15">
        <v>130</v>
      </c>
      <c r="H68" s="172"/>
      <c r="I68" s="175"/>
      <c r="J68" s="178"/>
      <c r="K68" s="20">
        <f t="shared" si="4"/>
        <v>1</v>
      </c>
    </row>
    <row r="69" spans="1:11" ht="45">
      <c r="A69" s="1"/>
      <c r="B69" s="21" t="s">
        <v>183</v>
      </c>
      <c r="C69" s="82" t="s">
        <v>190</v>
      </c>
      <c r="D69" s="16" t="s">
        <v>202</v>
      </c>
      <c r="E69" s="13" t="s">
        <v>58</v>
      </c>
      <c r="F69" s="83">
        <v>70</v>
      </c>
      <c r="G69" s="15">
        <v>70</v>
      </c>
      <c r="H69" s="172"/>
      <c r="I69" s="175"/>
      <c r="J69" s="178"/>
      <c r="K69" s="20">
        <f t="shared" si="4"/>
        <v>1</v>
      </c>
    </row>
    <row r="70" spans="1:11" ht="45">
      <c r="A70" s="1"/>
      <c r="B70" s="21" t="s">
        <v>183</v>
      </c>
      <c r="C70" s="82" t="s">
        <v>191</v>
      </c>
      <c r="D70" s="16" t="s">
        <v>203</v>
      </c>
      <c r="E70" s="13" t="s">
        <v>58</v>
      </c>
      <c r="F70" s="83">
        <v>50</v>
      </c>
      <c r="G70" s="83">
        <v>50</v>
      </c>
      <c r="H70" s="172"/>
      <c r="I70" s="175"/>
      <c r="J70" s="178"/>
      <c r="K70" s="20">
        <f t="shared" si="4"/>
        <v>1</v>
      </c>
    </row>
    <row r="71" spans="1:11" ht="60">
      <c r="A71" s="1"/>
      <c r="B71" s="21" t="s">
        <v>185</v>
      </c>
      <c r="C71" s="82" t="s">
        <v>192</v>
      </c>
      <c r="D71" s="18" t="s">
        <v>204</v>
      </c>
      <c r="E71" s="13" t="s">
        <v>58</v>
      </c>
      <c r="F71" s="83">
        <v>700</v>
      </c>
      <c r="G71" s="83">
        <v>700</v>
      </c>
      <c r="H71" s="172"/>
      <c r="I71" s="175"/>
      <c r="J71" s="178"/>
      <c r="K71" s="20">
        <f t="shared" si="4"/>
        <v>1</v>
      </c>
    </row>
    <row r="72" spans="1:11" ht="45">
      <c r="A72" s="1"/>
      <c r="B72" s="21" t="s">
        <v>183</v>
      </c>
      <c r="C72" s="82" t="s">
        <v>193</v>
      </c>
      <c r="D72" s="16" t="s">
        <v>205</v>
      </c>
      <c r="E72" s="13" t="s">
        <v>58</v>
      </c>
      <c r="F72" s="83">
        <v>115</v>
      </c>
      <c r="G72" s="83">
        <v>115</v>
      </c>
      <c r="H72" s="172"/>
      <c r="I72" s="175"/>
      <c r="J72" s="178"/>
      <c r="K72" s="20">
        <f t="shared" si="4"/>
        <v>1</v>
      </c>
    </row>
    <row r="73" spans="1:11" ht="45">
      <c r="A73" s="1"/>
      <c r="B73" s="21" t="s">
        <v>183</v>
      </c>
      <c r="C73" s="82" t="s">
        <v>194</v>
      </c>
      <c r="D73" s="16" t="s">
        <v>206</v>
      </c>
      <c r="E73" s="13" t="s">
        <v>58</v>
      </c>
      <c r="F73" s="83">
        <v>80</v>
      </c>
      <c r="G73" s="83">
        <v>80</v>
      </c>
      <c r="H73" s="172"/>
      <c r="I73" s="175"/>
      <c r="J73" s="178"/>
      <c r="K73" s="20">
        <f t="shared" si="4"/>
        <v>1</v>
      </c>
    </row>
    <row r="74" spans="1:11" ht="45">
      <c r="A74" s="1"/>
      <c r="B74" s="21" t="s">
        <v>183</v>
      </c>
      <c r="C74" s="82" t="s">
        <v>195</v>
      </c>
      <c r="D74" s="16" t="s">
        <v>205</v>
      </c>
      <c r="E74" s="13" t="s">
        <v>58</v>
      </c>
      <c r="F74" s="83">
        <v>99</v>
      </c>
      <c r="G74" s="83">
        <v>99</v>
      </c>
      <c r="H74" s="172"/>
      <c r="I74" s="175"/>
      <c r="J74" s="178"/>
      <c r="K74" s="20">
        <f t="shared" si="4"/>
        <v>1</v>
      </c>
    </row>
    <row r="75" spans="1:11" ht="45">
      <c r="A75" s="1"/>
      <c r="B75" s="21" t="s">
        <v>183</v>
      </c>
      <c r="C75" s="82" t="s">
        <v>196</v>
      </c>
      <c r="D75" s="16" t="s">
        <v>205</v>
      </c>
      <c r="E75" s="13" t="s">
        <v>58</v>
      </c>
      <c r="F75" s="83">
        <v>70</v>
      </c>
      <c r="G75" s="83">
        <v>70</v>
      </c>
      <c r="H75" s="172"/>
      <c r="I75" s="175"/>
      <c r="J75" s="178"/>
      <c r="K75" s="20">
        <f t="shared" si="4"/>
        <v>1</v>
      </c>
    </row>
    <row r="76" spans="1:11" ht="45">
      <c r="A76" s="1"/>
      <c r="B76" s="21" t="s">
        <v>186</v>
      </c>
      <c r="C76" s="82" t="s">
        <v>193</v>
      </c>
      <c r="D76" s="18" t="s">
        <v>204</v>
      </c>
      <c r="E76" s="13" t="s">
        <v>58</v>
      </c>
      <c r="F76" s="84">
        <v>1160</v>
      </c>
      <c r="G76" s="84">
        <v>1160</v>
      </c>
      <c r="H76" s="172"/>
      <c r="I76" s="175"/>
      <c r="J76" s="178"/>
      <c r="K76" s="20">
        <f>G76/F76</f>
        <v>1</v>
      </c>
    </row>
    <row r="77" spans="1:11" ht="45">
      <c r="A77" s="1"/>
      <c r="B77" s="21" t="s">
        <v>187</v>
      </c>
      <c r="C77" s="82" t="s">
        <v>197</v>
      </c>
      <c r="D77" s="16" t="s">
        <v>207</v>
      </c>
      <c r="E77" s="13" t="s">
        <v>58</v>
      </c>
      <c r="F77" s="83">
        <v>99.5</v>
      </c>
      <c r="G77" s="83">
        <v>99.5</v>
      </c>
      <c r="H77" s="172"/>
      <c r="I77" s="175"/>
      <c r="J77" s="178"/>
      <c r="K77" s="20">
        <f>G77/F77</f>
        <v>1</v>
      </c>
    </row>
    <row r="78" spans="1:11" ht="45">
      <c r="A78" s="1"/>
      <c r="B78" s="21" t="s">
        <v>183</v>
      </c>
      <c r="C78" s="82" t="s">
        <v>198</v>
      </c>
      <c r="D78" s="16" t="s">
        <v>205</v>
      </c>
      <c r="E78" s="13" t="s">
        <v>58</v>
      </c>
      <c r="F78" s="83">
        <v>80</v>
      </c>
      <c r="G78" s="83">
        <v>80</v>
      </c>
      <c r="H78" s="173"/>
      <c r="I78" s="176"/>
      <c r="J78" s="179"/>
      <c r="K78" s="20">
        <f>G78/F78</f>
        <v>1</v>
      </c>
    </row>
    <row r="79" spans="1:11" ht="24.75" customHeight="1">
      <c r="A79" s="186" t="s">
        <v>209</v>
      </c>
      <c r="B79" s="187"/>
      <c r="C79" s="187"/>
      <c r="D79" s="187"/>
      <c r="E79" s="188"/>
      <c r="F79" s="81">
        <f>F10+F11+F12+F16+F17+F18+F19+F20+F22+F23+F24+F28+F30+F32+F35+F37+F56+F57+F59+F60+F62+F63+F64+F66</f>
        <v>563006.912</v>
      </c>
      <c r="G79" s="81">
        <f>G10+G11+G12+G16+G17+G18+G19+G20+G22+G23+G24+G28+G30+G32+G35+G37+G56+G57+G59+G60+G62+G63+G64+G66</f>
        <v>550917.597</v>
      </c>
      <c r="H79" s="23"/>
      <c r="I79" s="23"/>
      <c r="J79" s="23"/>
      <c r="K79" s="24">
        <f>G79/F79</f>
        <v>0.9785272352038192</v>
      </c>
    </row>
  </sheetData>
  <sheetProtection/>
  <mergeCells count="40">
    <mergeCell ref="D3:H3"/>
    <mergeCell ref="D2:H2"/>
    <mergeCell ref="A79:E79"/>
    <mergeCell ref="A61:K61"/>
    <mergeCell ref="H62:H64"/>
    <mergeCell ref="I62:I64"/>
    <mergeCell ref="J62:J64"/>
    <mergeCell ref="A65:K65"/>
    <mergeCell ref="H56:H57"/>
    <mergeCell ref="I56:I57"/>
    <mergeCell ref="J56:J57"/>
    <mergeCell ref="A58:K58"/>
    <mergeCell ref="H66:H78"/>
    <mergeCell ref="I66:I78"/>
    <mergeCell ref="J66:J78"/>
    <mergeCell ref="A36:K36"/>
    <mergeCell ref="C37:C54"/>
    <mergeCell ref="H37:H54"/>
    <mergeCell ref="I37:I54"/>
    <mergeCell ref="J37:J54"/>
    <mergeCell ref="H59:H60"/>
    <mergeCell ref="I59:I60"/>
    <mergeCell ref="J59:J60"/>
    <mergeCell ref="A55:K55"/>
    <mergeCell ref="C56:C57"/>
    <mergeCell ref="H22:H30"/>
    <mergeCell ref="I22:I30"/>
    <mergeCell ref="J22:J30"/>
    <mergeCell ref="A31:K31"/>
    <mergeCell ref="H32:H35"/>
    <mergeCell ref="I32:I35"/>
    <mergeCell ref="J32:J35"/>
    <mergeCell ref="C4:I4"/>
    <mergeCell ref="A9:K9"/>
    <mergeCell ref="A21:K21"/>
    <mergeCell ref="C12:C15"/>
    <mergeCell ref="H10:H20"/>
    <mergeCell ref="I10:I20"/>
    <mergeCell ref="J10:J20"/>
    <mergeCell ref="D5:H5"/>
  </mergeCells>
  <printOptions/>
  <pageMargins left="0.16" right="0.17" top="0.22" bottom="0.15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="70" zoomScaleNormal="70" zoomScalePageLayoutView="0" workbookViewId="0" topLeftCell="A1">
      <selection activeCell="A1" sqref="A1:D16"/>
    </sheetView>
  </sheetViews>
  <sheetFormatPr defaultColWidth="9.140625" defaultRowHeight="12.75"/>
  <cols>
    <col min="1" max="1" width="20.421875" style="0" customWidth="1"/>
    <col min="2" max="2" width="19.421875" style="0" customWidth="1"/>
    <col min="3" max="3" width="16.57421875" style="0" customWidth="1"/>
    <col min="4" max="4" width="18.140625" style="0" customWidth="1"/>
  </cols>
  <sheetData>
    <row r="3" ht="12.75">
      <c r="B3" t="s">
        <v>18</v>
      </c>
    </row>
    <row r="4" spans="2:7" ht="12.75">
      <c r="B4" t="s">
        <v>27</v>
      </c>
      <c r="G4" s="4"/>
    </row>
    <row r="5" ht="12.75">
      <c r="B5" t="s">
        <v>28</v>
      </c>
    </row>
    <row r="7" ht="12.75">
      <c r="B7" s="25"/>
    </row>
    <row r="8" ht="3" customHeight="1"/>
    <row r="9" spans="1:4" ht="33.75" customHeight="1">
      <c r="A9" s="195" t="s">
        <v>20</v>
      </c>
      <c r="B9" s="195" t="s">
        <v>21</v>
      </c>
      <c r="C9" s="193" t="s">
        <v>22</v>
      </c>
      <c r="D9" s="194"/>
    </row>
    <row r="10" spans="1:4" ht="30.75" customHeight="1">
      <c r="A10" s="196"/>
      <c r="B10" s="196"/>
      <c r="C10" s="2" t="s">
        <v>23</v>
      </c>
      <c r="D10" s="2" t="s">
        <v>24</v>
      </c>
    </row>
    <row r="11" spans="1:4" ht="12.75">
      <c r="A11" s="1"/>
      <c r="B11" s="1" t="s">
        <v>25</v>
      </c>
      <c r="C11" s="1"/>
      <c r="D11" s="1"/>
    </row>
    <row r="12" spans="1:4" ht="38.25">
      <c r="A12" s="1"/>
      <c r="B12" s="2" t="s">
        <v>26</v>
      </c>
      <c r="C12" s="1"/>
      <c r="D12" s="1"/>
    </row>
    <row r="13" spans="1:4" ht="99.75">
      <c r="A13" s="26" t="s">
        <v>210</v>
      </c>
      <c r="B13" s="26" t="s">
        <v>211</v>
      </c>
      <c r="C13" s="91">
        <v>560949.893</v>
      </c>
      <c r="D13" s="90">
        <v>550917.597</v>
      </c>
    </row>
    <row r="14" spans="1:4" ht="12.75">
      <c r="A14" s="1"/>
      <c r="B14" s="2"/>
      <c r="C14" s="1"/>
      <c r="D14" s="102">
        <v>0.982</v>
      </c>
    </row>
  </sheetData>
  <sheetProtection/>
  <mergeCells count="3">
    <mergeCell ref="C9:D9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2.00390625" style="0" customWidth="1"/>
    <col min="2" max="2" width="13.8515625" style="0" customWidth="1"/>
    <col min="3" max="3" width="13.421875" style="0" customWidth="1"/>
    <col min="4" max="4" width="16.28125" style="0" customWidth="1"/>
    <col min="5" max="5" width="20.28125" style="0" customWidth="1"/>
  </cols>
  <sheetData>
    <row r="2" ht="12.75">
      <c r="E2" t="s">
        <v>265</v>
      </c>
    </row>
    <row r="3" ht="12.75">
      <c r="D3" t="s">
        <v>268</v>
      </c>
    </row>
    <row r="4" spans="3:5" ht="12.75">
      <c r="C4" s="25"/>
      <c r="E4" t="s">
        <v>269</v>
      </c>
    </row>
    <row r="5" ht="12.75">
      <c r="B5" t="s">
        <v>212</v>
      </c>
    </row>
    <row r="7" spans="1:5" ht="12.75">
      <c r="A7" s="195" t="s">
        <v>29</v>
      </c>
      <c r="B7" s="197" t="s">
        <v>30</v>
      </c>
      <c r="C7" s="198"/>
      <c r="D7" s="199"/>
      <c r="E7" s="195" t="s">
        <v>31</v>
      </c>
    </row>
    <row r="8" spans="1:5" ht="38.25" customHeight="1">
      <c r="A8" s="196"/>
      <c r="B8" s="6" t="s">
        <v>32</v>
      </c>
      <c r="C8" s="6" t="s">
        <v>33</v>
      </c>
      <c r="D8" s="6" t="s">
        <v>34</v>
      </c>
      <c r="E8" s="196"/>
    </row>
    <row r="9" spans="1:5" ht="63.75">
      <c r="A9" s="16" t="s">
        <v>35</v>
      </c>
      <c r="B9" s="1"/>
      <c r="C9" s="102">
        <v>0.983</v>
      </c>
      <c r="D9" s="1"/>
      <c r="E9" s="1"/>
    </row>
    <row r="10" spans="1:5" ht="89.25">
      <c r="A10" s="40" t="s">
        <v>61</v>
      </c>
      <c r="B10" s="1"/>
      <c r="C10" s="102">
        <v>0.991</v>
      </c>
      <c r="D10" s="1"/>
      <c r="E10" s="1"/>
    </row>
    <row r="11" spans="1:5" ht="51">
      <c r="A11" s="40" t="s">
        <v>96</v>
      </c>
      <c r="B11" s="103">
        <v>1</v>
      </c>
      <c r="C11" s="1"/>
      <c r="D11" s="1"/>
      <c r="E11" s="1"/>
    </row>
    <row r="12" spans="1:5" ht="51">
      <c r="A12" s="16" t="s">
        <v>108</v>
      </c>
      <c r="B12" s="103">
        <v>1</v>
      </c>
      <c r="C12" s="1"/>
      <c r="D12" s="1"/>
      <c r="E12" s="1"/>
    </row>
    <row r="13" spans="1:5" ht="51">
      <c r="A13" s="16" t="s">
        <v>153</v>
      </c>
      <c r="B13" s="103">
        <v>1</v>
      </c>
      <c r="C13" s="1"/>
      <c r="D13" s="1"/>
      <c r="E13" s="1"/>
    </row>
    <row r="14" spans="1:5" ht="63.75">
      <c r="A14" s="16" t="s">
        <v>213</v>
      </c>
      <c r="B14" s="1"/>
      <c r="C14" s="102">
        <v>0.968</v>
      </c>
      <c r="D14" s="1"/>
      <c r="E14" s="1"/>
    </row>
    <row r="15" spans="1:5" ht="63.75">
      <c r="A15" s="16" t="s">
        <v>214</v>
      </c>
      <c r="B15" s="103">
        <v>1</v>
      </c>
      <c r="C15" s="1"/>
      <c r="D15" s="1"/>
      <c r="E15" s="1"/>
    </row>
    <row r="16" spans="1:5" ht="63.75">
      <c r="A16" s="16" t="s">
        <v>181</v>
      </c>
      <c r="B16" s="103">
        <v>1</v>
      </c>
      <c r="C16" s="1"/>
      <c r="D16" s="1"/>
      <c r="E16" s="1"/>
    </row>
    <row r="17" spans="1:5" ht="12.75">
      <c r="A17" s="40" t="s">
        <v>252</v>
      </c>
      <c r="B17" s="103"/>
      <c r="C17" s="102">
        <v>0.9927</v>
      </c>
      <c r="D17" s="1"/>
      <c r="E17" s="1"/>
    </row>
    <row r="18" ht="12.75">
      <c r="A18" s="104"/>
    </row>
    <row r="19" ht="12.75">
      <c r="A19" s="104"/>
    </row>
    <row r="21" ht="20.25">
      <c r="A21" s="27" t="s">
        <v>267</v>
      </c>
    </row>
  </sheetData>
  <sheetProtection/>
  <mergeCells count="3">
    <mergeCell ref="B7:D7"/>
    <mergeCell ref="A7:A8"/>
    <mergeCell ref="E7:E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2.75"/>
  <cols>
    <col min="1" max="1" width="6.421875" style="0" customWidth="1"/>
    <col min="2" max="2" width="30.00390625" style="0" customWidth="1"/>
    <col min="3" max="3" width="13.57421875" style="0" customWidth="1"/>
    <col min="4" max="4" width="14.00390625" style="0" customWidth="1"/>
    <col min="5" max="5" width="15.140625" style="0" customWidth="1"/>
    <col min="6" max="6" width="12.00390625" style="0" customWidth="1"/>
    <col min="7" max="7" width="12.28125" style="0" customWidth="1"/>
    <col min="8" max="8" width="18.00390625" style="0" customWidth="1"/>
  </cols>
  <sheetData>
    <row r="2" ht="12.75">
      <c r="H2" t="s">
        <v>266</v>
      </c>
    </row>
    <row r="3" ht="12.75">
      <c r="G3" t="s">
        <v>270</v>
      </c>
    </row>
    <row r="4" ht="12.75">
      <c r="H4" t="s">
        <v>271</v>
      </c>
    </row>
    <row r="5" ht="12.75">
      <c r="D5" t="s">
        <v>0</v>
      </c>
    </row>
    <row r="6" ht="12.75">
      <c r="C6" t="s">
        <v>9</v>
      </c>
    </row>
    <row r="7" spans="2:3" ht="12.75">
      <c r="B7" s="28"/>
      <c r="C7" s="5"/>
    </row>
    <row r="9" spans="1:8" ht="58.5" customHeight="1">
      <c r="A9" s="195" t="s">
        <v>1</v>
      </c>
      <c r="B9" s="195" t="s">
        <v>2</v>
      </c>
      <c r="C9" s="195" t="s">
        <v>3</v>
      </c>
      <c r="D9" s="195" t="s">
        <v>4</v>
      </c>
      <c r="E9" s="195" t="s">
        <v>5</v>
      </c>
      <c r="F9" s="197" t="s">
        <v>6</v>
      </c>
      <c r="G9" s="199"/>
      <c r="H9" s="195" t="s">
        <v>7</v>
      </c>
    </row>
    <row r="10" spans="1:8" ht="13.5" customHeight="1">
      <c r="A10" s="202"/>
      <c r="B10" s="202"/>
      <c r="C10" s="202"/>
      <c r="D10" s="202"/>
      <c r="E10" s="202"/>
      <c r="F10" s="30" t="s">
        <v>221</v>
      </c>
      <c r="G10" s="30" t="s">
        <v>222</v>
      </c>
      <c r="H10" s="202"/>
    </row>
    <row r="11" spans="1: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12.75">
      <c r="A12" s="203" t="s">
        <v>8</v>
      </c>
      <c r="B12" s="204"/>
      <c r="C12" s="204"/>
      <c r="D12" s="204"/>
      <c r="E12" s="204"/>
      <c r="F12" s="204"/>
      <c r="G12" s="204"/>
      <c r="H12" s="205"/>
    </row>
    <row r="13" spans="1:8" ht="42.75" customHeight="1" thickBot="1">
      <c r="A13" s="29" t="s">
        <v>220</v>
      </c>
      <c r="B13" s="200" t="s">
        <v>35</v>
      </c>
      <c r="C13" s="201"/>
      <c r="D13" s="201"/>
      <c r="E13" s="201"/>
      <c r="F13" s="201"/>
      <c r="G13" s="201"/>
      <c r="H13" s="163"/>
    </row>
    <row r="14" spans="1:8" ht="125.25" customHeight="1" thickBot="1">
      <c r="A14" s="29" t="s">
        <v>36</v>
      </c>
      <c r="B14" s="123" t="s">
        <v>215</v>
      </c>
      <c r="C14" s="124" t="s">
        <v>216</v>
      </c>
      <c r="D14" s="125">
        <v>85</v>
      </c>
      <c r="E14" s="126">
        <v>85</v>
      </c>
      <c r="F14" s="126">
        <f>+B14:H14+J14</f>
        <v>0</v>
      </c>
      <c r="G14" s="126"/>
      <c r="H14" s="126"/>
    </row>
    <row r="15" spans="1:8" ht="122.25" customHeight="1" thickBot="1">
      <c r="A15" s="29" t="s">
        <v>38</v>
      </c>
      <c r="B15" s="127" t="s">
        <v>217</v>
      </c>
      <c r="C15" s="128" t="s">
        <v>218</v>
      </c>
      <c r="D15" s="129">
        <v>10.4</v>
      </c>
      <c r="E15" s="15">
        <v>10.92</v>
      </c>
      <c r="F15" s="38" t="s">
        <v>254</v>
      </c>
      <c r="G15" s="15"/>
      <c r="H15" s="130" t="s">
        <v>255</v>
      </c>
    </row>
    <row r="16" spans="1:8" ht="148.5" customHeight="1" thickBot="1">
      <c r="A16" s="29" t="s">
        <v>40</v>
      </c>
      <c r="B16" s="110" t="s">
        <v>219</v>
      </c>
      <c r="C16" s="111" t="s">
        <v>216</v>
      </c>
      <c r="D16" s="112">
        <v>100</v>
      </c>
      <c r="E16" s="109">
        <v>100</v>
      </c>
      <c r="F16" s="109">
        <v>0</v>
      </c>
      <c r="G16" s="109"/>
      <c r="H16" s="109"/>
    </row>
    <row r="17" spans="1:8" ht="36.75" customHeight="1" thickBot="1">
      <c r="A17" s="29" t="s">
        <v>223</v>
      </c>
      <c r="B17" s="206" t="s">
        <v>61</v>
      </c>
      <c r="C17" s="207"/>
      <c r="D17" s="207"/>
      <c r="E17" s="207"/>
      <c r="F17" s="207"/>
      <c r="G17" s="207"/>
      <c r="H17" s="208"/>
    </row>
    <row r="18" spans="1:8" ht="105.75" thickBot="1">
      <c r="A18" s="29" t="s">
        <v>66</v>
      </c>
      <c r="B18" s="123" t="s">
        <v>224</v>
      </c>
      <c r="C18" s="131" t="s">
        <v>225</v>
      </c>
      <c r="D18" s="125">
        <v>1.76</v>
      </c>
      <c r="E18" s="132">
        <v>1.3</v>
      </c>
      <c r="F18" s="133" t="s">
        <v>254</v>
      </c>
      <c r="G18" s="132"/>
      <c r="H18" s="133" t="s">
        <v>256</v>
      </c>
    </row>
    <row r="19" spans="1:8" ht="165.75" thickBot="1">
      <c r="A19" s="29" t="s">
        <v>67</v>
      </c>
      <c r="B19" s="114" t="s">
        <v>226</v>
      </c>
      <c r="C19" s="115" t="s">
        <v>216</v>
      </c>
      <c r="D19" s="116">
        <v>56</v>
      </c>
      <c r="E19" s="134">
        <v>56</v>
      </c>
      <c r="F19" s="134">
        <v>0</v>
      </c>
      <c r="G19" s="134"/>
      <c r="H19" s="134"/>
    </row>
    <row r="20" spans="1:8" ht="77.25" thickBot="1">
      <c r="A20" s="29" t="s">
        <v>71</v>
      </c>
      <c r="B20" s="117" t="s">
        <v>227</v>
      </c>
      <c r="C20" s="118" t="s">
        <v>216</v>
      </c>
      <c r="D20" s="119">
        <v>98.5</v>
      </c>
      <c r="E20" s="135">
        <v>96.56</v>
      </c>
      <c r="F20" s="134"/>
      <c r="G20" s="139" t="s">
        <v>257</v>
      </c>
      <c r="H20" s="139" t="s">
        <v>258</v>
      </c>
    </row>
    <row r="21" spans="1:8" ht="105.75" thickBot="1">
      <c r="A21" s="29" t="s">
        <v>68</v>
      </c>
      <c r="B21" s="114" t="s">
        <v>228</v>
      </c>
      <c r="C21" s="118" t="s">
        <v>216</v>
      </c>
      <c r="D21" s="119">
        <v>100</v>
      </c>
      <c r="E21" s="135">
        <v>100</v>
      </c>
      <c r="F21" s="134">
        <v>0</v>
      </c>
      <c r="G21" s="139"/>
      <c r="H21" s="134"/>
    </row>
    <row r="22" spans="1:8" ht="29.25" customHeight="1" thickBot="1">
      <c r="A22" s="29" t="s">
        <v>229</v>
      </c>
      <c r="B22" s="206" t="s">
        <v>96</v>
      </c>
      <c r="C22" s="207"/>
      <c r="D22" s="207"/>
      <c r="E22" s="207"/>
      <c r="F22" s="207"/>
      <c r="G22" s="207"/>
      <c r="H22" s="208"/>
    </row>
    <row r="23" spans="1:8" ht="120.75" thickBot="1">
      <c r="A23" s="31" t="s">
        <v>97</v>
      </c>
      <c r="B23" s="120" t="s">
        <v>230</v>
      </c>
      <c r="C23" s="113" t="s">
        <v>216</v>
      </c>
      <c r="D23" s="108">
        <v>68</v>
      </c>
      <c r="E23" s="134">
        <v>69.5</v>
      </c>
      <c r="F23" s="139" t="s">
        <v>254</v>
      </c>
      <c r="G23" s="134"/>
      <c r="H23" s="134"/>
    </row>
    <row r="24" spans="1:8" ht="105.75" thickBot="1">
      <c r="A24" s="32" t="s">
        <v>98</v>
      </c>
      <c r="B24" s="121" t="s">
        <v>231</v>
      </c>
      <c r="C24" s="115" t="s">
        <v>216</v>
      </c>
      <c r="D24" s="112">
        <v>85</v>
      </c>
      <c r="E24" s="134">
        <v>85</v>
      </c>
      <c r="F24" s="134">
        <v>0</v>
      </c>
      <c r="G24" s="134"/>
      <c r="H24" s="134"/>
    </row>
    <row r="25" spans="1:8" ht="34.5" customHeight="1">
      <c r="A25" s="29" t="s">
        <v>232</v>
      </c>
      <c r="B25" s="209" t="s">
        <v>108</v>
      </c>
      <c r="C25" s="210"/>
      <c r="D25" s="210"/>
      <c r="E25" s="210"/>
      <c r="F25" s="210"/>
      <c r="G25" s="210"/>
      <c r="H25" s="211"/>
    </row>
    <row r="26" spans="1:8" ht="60.75" customHeight="1">
      <c r="A26" s="29"/>
      <c r="B26" s="122" t="s">
        <v>253</v>
      </c>
      <c r="C26" s="122" t="s">
        <v>218</v>
      </c>
      <c r="D26" s="122">
        <v>117</v>
      </c>
      <c r="E26" s="134">
        <v>109</v>
      </c>
      <c r="F26" s="134"/>
      <c r="G26" s="134"/>
      <c r="H26" s="134" t="s">
        <v>259</v>
      </c>
    </row>
    <row r="27" spans="1:8" ht="123" customHeight="1" thickBot="1">
      <c r="A27" s="105" t="s">
        <v>109</v>
      </c>
      <c r="B27" s="121" t="s">
        <v>233</v>
      </c>
      <c r="C27" s="136" t="s">
        <v>216</v>
      </c>
      <c r="D27" s="137">
        <v>40</v>
      </c>
      <c r="E27" s="137">
        <v>49</v>
      </c>
      <c r="F27" s="137" t="s">
        <v>254</v>
      </c>
      <c r="G27" s="137"/>
      <c r="H27" s="137" t="s">
        <v>260</v>
      </c>
    </row>
    <row r="28" spans="1:8" ht="15" customHeight="1">
      <c r="A28" s="29" t="s">
        <v>234</v>
      </c>
      <c r="B28" s="209" t="s">
        <v>153</v>
      </c>
      <c r="C28" s="210"/>
      <c r="D28" s="210"/>
      <c r="E28" s="210"/>
      <c r="F28" s="210"/>
      <c r="G28" s="210"/>
      <c r="H28" s="211"/>
    </row>
    <row r="29" spans="1:8" ht="75.75" customHeight="1" thickBot="1">
      <c r="A29" s="29" t="s">
        <v>236</v>
      </c>
      <c r="B29" s="121" t="s">
        <v>235</v>
      </c>
      <c r="C29" s="138" t="s">
        <v>216</v>
      </c>
      <c r="D29" s="134">
        <v>65</v>
      </c>
      <c r="E29" s="134">
        <v>68</v>
      </c>
      <c r="F29" s="134" t="s">
        <v>254</v>
      </c>
      <c r="G29" s="134"/>
      <c r="H29" s="134" t="s">
        <v>261</v>
      </c>
    </row>
    <row r="30" spans="1:8" ht="34.5" customHeight="1" thickBot="1">
      <c r="A30" s="29" t="s">
        <v>237</v>
      </c>
      <c r="B30" s="206" t="s">
        <v>213</v>
      </c>
      <c r="C30" s="207"/>
      <c r="D30" s="207"/>
      <c r="E30" s="207"/>
      <c r="F30" s="207"/>
      <c r="G30" s="207"/>
      <c r="H30" s="208"/>
    </row>
    <row r="31" spans="1:8" ht="115.5" thickBot="1">
      <c r="A31" s="29" t="s">
        <v>164</v>
      </c>
      <c r="B31" s="106" t="s">
        <v>238</v>
      </c>
      <c r="C31" s="113" t="s">
        <v>216</v>
      </c>
      <c r="D31" s="134">
        <v>45</v>
      </c>
      <c r="E31" s="134">
        <v>42.2</v>
      </c>
      <c r="F31" s="134"/>
      <c r="G31" s="134" t="s">
        <v>257</v>
      </c>
      <c r="H31" s="134" t="s">
        <v>262</v>
      </c>
    </row>
    <row r="32" spans="1:8" ht="175.5" customHeight="1" thickBot="1">
      <c r="A32" s="29" t="s">
        <v>165</v>
      </c>
      <c r="B32" s="114" t="s">
        <v>239</v>
      </c>
      <c r="C32" s="115" t="s">
        <v>216</v>
      </c>
      <c r="D32" s="134">
        <v>60</v>
      </c>
      <c r="E32" s="134">
        <v>69.5</v>
      </c>
      <c r="F32" s="134" t="s">
        <v>254</v>
      </c>
      <c r="G32" s="134"/>
      <c r="H32" s="134" t="s">
        <v>263</v>
      </c>
    </row>
    <row r="33" spans="1:8" ht="31.5" customHeight="1" thickBot="1">
      <c r="A33" s="29" t="s">
        <v>240</v>
      </c>
      <c r="B33" s="206" t="s">
        <v>214</v>
      </c>
      <c r="C33" s="207"/>
      <c r="D33" s="207"/>
      <c r="E33" s="207"/>
      <c r="F33" s="207"/>
      <c r="G33" s="207"/>
      <c r="H33" s="208"/>
    </row>
    <row r="34" spans="1:8" ht="79.5" customHeight="1" thickBot="1">
      <c r="A34" s="29" t="s">
        <v>174</v>
      </c>
      <c r="B34" s="106" t="s">
        <v>241</v>
      </c>
      <c r="C34" s="107" t="s">
        <v>242</v>
      </c>
      <c r="D34" s="134">
        <v>2</v>
      </c>
      <c r="E34" s="134">
        <v>2</v>
      </c>
      <c r="F34" s="134">
        <v>0</v>
      </c>
      <c r="G34" s="134"/>
      <c r="H34" s="134"/>
    </row>
    <row r="35" spans="1:8" ht="15.75" customHeight="1" thickBot="1">
      <c r="A35" s="29" t="s">
        <v>243</v>
      </c>
      <c r="B35" s="206" t="s">
        <v>181</v>
      </c>
      <c r="C35" s="207"/>
      <c r="D35" s="207"/>
      <c r="E35" s="207"/>
      <c r="F35" s="207"/>
      <c r="G35" s="207"/>
      <c r="H35" s="208"/>
    </row>
    <row r="36" spans="1:8" ht="75.75" thickBot="1">
      <c r="A36" s="29" t="s">
        <v>245</v>
      </c>
      <c r="B36" s="106" t="s">
        <v>244</v>
      </c>
      <c r="C36" s="113" t="s">
        <v>216</v>
      </c>
      <c r="D36" s="134">
        <v>72</v>
      </c>
      <c r="E36" s="134">
        <v>87</v>
      </c>
      <c r="F36" s="134" t="s">
        <v>254</v>
      </c>
      <c r="G36" s="134"/>
      <c r="H36" s="134" t="s">
        <v>264</v>
      </c>
    </row>
  </sheetData>
  <sheetProtection/>
  <mergeCells count="16">
    <mergeCell ref="B33:H33"/>
    <mergeCell ref="B35:H35"/>
    <mergeCell ref="B25:H25"/>
    <mergeCell ref="B17:H17"/>
    <mergeCell ref="B22:H22"/>
    <mergeCell ref="B28:H28"/>
    <mergeCell ref="B30:H30"/>
    <mergeCell ref="B13:H13"/>
    <mergeCell ref="H9:H10"/>
    <mergeCell ref="A12:H12"/>
    <mergeCell ref="F9:G9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Типаева Марина Альбертовна</cp:lastModifiedBy>
  <cp:lastPrinted>2016-03-02T02:03:12Z</cp:lastPrinted>
  <dcterms:created xsi:type="dcterms:W3CDTF">1996-10-08T23:32:33Z</dcterms:created>
  <dcterms:modified xsi:type="dcterms:W3CDTF">2016-03-15T02:36:41Z</dcterms:modified>
  <cp:category/>
  <cp:version/>
  <cp:contentType/>
  <cp:contentStatus/>
</cp:coreProperties>
</file>